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9440" windowHeight="7755" tabRatio="291"/>
  </bookViews>
  <sheets>
    <sheet name="A_CORPO" sheetId="11" r:id="rId1"/>
    <sheet name="RIEPILOGO" sheetId="12" r:id="rId2"/>
  </sheets>
  <definedNames>
    <definedName name="_xlnm.Print_Area" localSheetId="0">A_CORPO!$A$1:$G$1437</definedName>
    <definedName name="focus" localSheetId="0">A_CORPO!$A$139</definedName>
  </definedNames>
  <calcPr calcId="145621"/>
</workbook>
</file>

<file path=xl/calcChain.xml><?xml version="1.0" encoding="utf-8"?>
<calcChain xmlns="http://schemas.openxmlformats.org/spreadsheetml/2006/main">
  <c r="E38" i="11" l="1"/>
  <c r="C22" i="12"/>
  <c r="C6" i="12"/>
  <c r="G1424" i="11"/>
  <c r="G1423" i="11"/>
  <c r="G1422" i="11"/>
  <c r="G1421" i="11"/>
  <c r="G1420" i="11"/>
  <c r="G1419" i="11"/>
  <c r="G1418" i="11"/>
  <c r="G1417" i="11"/>
  <c r="G1416" i="11"/>
  <c r="G1415" i="11"/>
  <c r="G1414" i="11"/>
  <c r="G1413" i="11"/>
  <c r="G1437" i="11"/>
  <c r="G1436" i="11"/>
  <c r="G1435" i="11"/>
  <c r="G1434" i="11"/>
  <c r="G1433" i="11"/>
  <c r="G1432" i="11"/>
  <c r="G1431" i="11"/>
  <c r="G1430" i="11"/>
  <c r="G1429" i="11"/>
  <c r="G1428" i="11"/>
  <c r="G1427" i="11"/>
  <c r="G1426" i="11"/>
  <c r="G1425" i="11"/>
  <c r="G1412" i="11"/>
  <c r="G1411" i="11"/>
  <c r="G1410" i="11"/>
  <c r="G1409" i="11"/>
  <c r="G1408" i="11"/>
  <c r="G1438" i="11" l="1"/>
  <c r="C12" i="12" s="1"/>
  <c r="G658" i="11" l="1"/>
  <c r="G646" i="11"/>
  <c r="G795" i="11" l="1"/>
  <c r="G1143" i="11" l="1"/>
  <c r="G127" i="11" l="1"/>
  <c r="G72" i="11"/>
  <c r="G1118" i="11" l="1"/>
  <c r="G1119" i="11"/>
  <c r="G1121" i="11"/>
  <c r="G1122" i="11"/>
  <c r="G1123" i="11"/>
  <c r="G1124" i="11"/>
  <c r="G1125" i="11"/>
  <c r="G1126" i="11"/>
  <c r="G770" i="11" l="1"/>
  <c r="G772" i="11"/>
  <c r="G768" i="11"/>
  <c r="G1404" i="11" l="1"/>
  <c r="G1403" i="11"/>
  <c r="G1402" i="11"/>
  <c r="G1401" i="11"/>
  <c r="G1400" i="11"/>
  <c r="G1399" i="11"/>
  <c r="G1398" i="11"/>
  <c r="G1397" i="11"/>
  <c r="G1396" i="11"/>
  <c r="G1395" i="11"/>
  <c r="G1394" i="11"/>
  <c r="G1393" i="11"/>
  <c r="G1392" i="11"/>
  <c r="G1391" i="11"/>
  <c r="G1387" i="11"/>
  <c r="G1386" i="11"/>
  <c r="G1385" i="11"/>
  <c r="G1384" i="11"/>
  <c r="G1382" i="11"/>
  <c r="G1380" i="11"/>
  <c r="G1379" i="11"/>
  <c r="G1377" i="11"/>
  <c r="G1376" i="11"/>
  <c r="G1375" i="11"/>
  <c r="G1374" i="11"/>
  <c r="G1373" i="11"/>
  <c r="G1372" i="11"/>
  <c r="G1370" i="11"/>
  <c r="G1369" i="11"/>
  <c r="G1368" i="11"/>
  <c r="G1366" i="11"/>
  <c r="G1365" i="11"/>
  <c r="G1364" i="11"/>
  <c r="G1362" i="11"/>
  <c r="G1360" i="11"/>
  <c r="G1359" i="11"/>
  <c r="G1358" i="11"/>
  <c r="G1356" i="11"/>
  <c r="G1354" i="11"/>
  <c r="G1353" i="11"/>
  <c r="G1352" i="11"/>
  <c r="G1350" i="11"/>
  <c r="G1349" i="11"/>
  <c r="G1347" i="11"/>
  <c r="G1346" i="11"/>
  <c r="G1345" i="11"/>
  <c r="G1343" i="11"/>
  <c r="G1339" i="11"/>
  <c r="G1337" i="11"/>
  <c r="G1336" i="11"/>
  <c r="G1335" i="11"/>
  <c r="G1334" i="11"/>
  <c r="G1332" i="11"/>
  <c r="G1331" i="11"/>
  <c r="E1328" i="11"/>
  <c r="G1328" i="11" s="1"/>
  <c r="E1325" i="11"/>
  <c r="E1326" i="11" s="1"/>
  <c r="G1326" i="11" s="1"/>
  <c r="E1323" i="11"/>
  <c r="G1323" i="11" s="1"/>
  <c r="E1322" i="11"/>
  <c r="G1322" i="11" s="1"/>
  <c r="E1321" i="11"/>
  <c r="G1321" i="11" s="1"/>
  <c r="E1320" i="11"/>
  <c r="G1320" i="11" s="1"/>
  <c r="E1319" i="11"/>
  <c r="G1319" i="11" s="1"/>
  <c r="E1317" i="11"/>
  <c r="G1317" i="11" s="1"/>
  <c r="G1315" i="11"/>
  <c r="E1314" i="11"/>
  <c r="G1314" i="11" s="1"/>
  <c r="E1313" i="11"/>
  <c r="G1313" i="11" s="1"/>
  <c r="E1312" i="11"/>
  <c r="G1312" i="11" s="1"/>
  <c r="E1308" i="11"/>
  <c r="G1308" i="11" s="1"/>
  <c r="E1306" i="11"/>
  <c r="E1310" i="11" s="1"/>
  <c r="G1310" i="11" s="1"/>
  <c r="E1304" i="11"/>
  <c r="G1304" i="11" s="1"/>
  <c r="G1303" i="11"/>
  <c r="E1302" i="11"/>
  <c r="G1302" i="11" s="1"/>
  <c r="G1301" i="11"/>
  <c r="E1300" i="11"/>
  <c r="G1300" i="11" s="1"/>
  <c r="G1295" i="11"/>
  <c r="G1294" i="11"/>
  <c r="G1293" i="11"/>
  <c r="G1292" i="11"/>
  <c r="G1291" i="11"/>
  <c r="G1290" i="11"/>
  <c r="G1289" i="11"/>
  <c r="G1288" i="11"/>
  <c r="G1287" i="11"/>
  <c r="G1286" i="11"/>
  <c r="G1285" i="11"/>
  <c r="G1284" i="11"/>
  <c r="G1283" i="11"/>
  <c r="G1282" i="11"/>
  <c r="G1281" i="11"/>
  <c r="G1280" i="11"/>
  <c r="G1279" i="11"/>
  <c r="G1278" i="11"/>
  <c r="G1277" i="11"/>
  <c r="G1276" i="11"/>
  <c r="G1275" i="11"/>
  <c r="G1274" i="11"/>
  <c r="G1273" i="11"/>
  <c r="G1272" i="11"/>
  <c r="G1271" i="11"/>
  <c r="G1270" i="11"/>
  <c r="G1269" i="11"/>
  <c r="G1268" i="11"/>
  <c r="G1267" i="11"/>
  <c r="G1266" i="11"/>
  <c r="G1265" i="11"/>
  <c r="G1264" i="11"/>
  <c r="G1263" i="11"/>
  <c r="G1262" i="11"/>
  <c r="G1261" i="11"/>
  <c r="G1260" i="11"/>
  <c r="G1259" i="11"/>
  <c r="G1258" i="11"/>
  <c r="G1257" i="11"/>
  <c r="G1256" i="11"/>
  <c r="G1255" i="11"/>
  <c r="G1254" i="11"/>
  <c r="G1253" i="11"/>
  <c r="G1252" i="11"/>
  <c r="G1251" i="11"/>
  <c r="G1250" i="11"/>
  <c r="G1249" i="11"/>
  <c r="G1248" i="11"/>
  <c r="G1247" i="11"/>
  <c r="G1246" i="11"/>
  <c r="G1245" i="11"/>
  <c r="G1244" i="11"/>
  <c r="G1243" i="11"/>
  <c r="G1242" i="11"/>
  <c r="G1241" i="11"/>
  <c r="G1240" i="11"/>
  <c r="G1239" i="11"/>
  <c r="G1238" i="11"/>
  <c r="G1237" i="11"/>
  <c r="G1236" i="11"/>
  <c r="G1235" i="11"/>
  <c r="G1234" i="11"/>
  <c r="G1233" i="11"/>
  <c r="G1232" i="11"/>
  <c r="G1231" i="11"/>
  <c r="G1230" i="11"/>
  <c r="G1229" i="11"/>
  <c r="G1228" i="11"/>
  <c r="G1227" i="11"/>
  <c r="G1226" i="11"/>
  <c r="G1222" i="11"/>
  <c r="G1221" i="11"/>
  <c r="G1220" i="11"/>
  <c r="G1218" i="11"/>
  <c r="G1217" i="11"/>
  <c r="G1215" i="11"/>
  <c r="G1214" i="11"/>
  <c r="G1213" i="11"/>
  <c r="G1211" i="11"/>
  <c r="G1210" i="11"/>
  <c r="G1208" i="11"/>
  <c r="G1207" i="11"/>
  <c r="G1206" i="11"/>
  <c r="G1204" i="11"/>
  <c r="G1202" i="11"/>
  <c r="G1200" i="11"/>
  <c r="G1199" i="11"/>
  <c r="G1197" i="11"/>
  <c r="G1196" i="11"/>
  <c r="G1195" i="11"/>
  <c r="G1194" i="11"/>
  <c r="G1192" i="11"/>
  <c r="G1190" i="11"/>
  <c r="G1188" i="11"/>
  <c r="G1186" i="11"/>
  <c r="G1184" i="11"/>
  <c r="G1182" i="11"/>
  <c r="G1181" i="11"/>
  <c r="G1180" i="11"/>
  <c r="G1178" i="11"/>
  <c r="G1177" i="11"/>
  <c r="G1176" i="11"/>
  <c r="G1174" i="11"/>
  <c r="G1172" i="11"/>
  <c r="G1171" i="11"/>
  <c r="G1169" i="11"/>
  <c r="G1168" i="11"/>
  <c r="G1167" i="11"/>
  <c r="G1165" i="11"/>
  <c r="G1163" i="11"/>
  <c r="G1162" i="11"/>
  <c r="G1161" i="11"/>
  <c r="G1159" i="11"/>
  <c r="G1158" i="11"/>
  <c r="G1156" i="11"/>
  <c r="G1155" i="11"/>
  <c r="G1154" i="11"/>
  <c r="G1153" i="11"/>
  <c r="G1152" i="11"/>
  <c r="G1151" i="11"/>
  <c r="G1150" i="11"/>
  <c r="G1146" i="11"/>
  <c r="G1144" i="11"/>
  <c r="G1142" i="11"/>
  <c r="G1141" i="11"/>
  <c r="G1140" i="11"/>
  <c r="G1138" i="11"/>
  <c r="G1137" i="11"/>
  <c r="G1136" i="11"/>
  <c r="G1135" i="11"/>
  <c r="G1134" i="11"/>
  <c r="G1133" i="11"/>
  <c r="F1132" i="11"/>
  <c r="G1132" i="11" s="1"/>
  <c r="F1131" i="11"/>
  <c r="G1131" i="11" s="1"/>
  <c r="F1130" i="11"/>
  <c r="G1130" i="11" s="1"/>
  <c r="G1129" i="11"/>
  <c r="E1120" i="11"/>
  <c r="G1120" i="11" s="1"/>
  <c r="G1117" i="11"/>
  <c r="G1115" i="11"/>
  <c r="G1114" i="11"/>
  <c r="G1111" i="11"/>
  <c r="G1110" i="11"/>
  <c r="G1109" i="11"/>
  <c r="G1108" i="11"/>
  <c r="G1107" i="11"/>
  <c r="G1105" i="11"/>
  <c r="G1104" i="11"/>
  <c r="G1103" i="11"/>
  <c r="G1102" i="11"/>
  <c r="G1101" i="11"/>
  <c r="G1099" i="11"/>
  <c r="G1098" i="11"/>
  <c r="G1097" i="11"/>
  <c r="E1096" i="11"/>
  <c r="G1096" i="11" s="1"/>
  <c r="G1095" i="11"/>
  <c r="G1092" i="11"/>
  <c r="G1090" i="11"/>
  <c r="G1089" i="11"/>
  <c r="G1088" i="11"/>
  <c r="G1087" i="11"/>
  <c r="G1085" i="11"/>
  <c r="G1083" i="11"/>
  <c r="G1082" i="11"/>
  <c r="G1081" i="11"/>
  <c r="G1080" i="11"/>
  <c r="G1079" i="11"/>
  <c r="G1078" i="11"/>
  <c r="E1077" i="11"/>
  <c r="G1077" i="11" s="1"/>
  <c r="E1076" i="11"/>
  <c r="G1076" i="11" s="1"/>
  <c r="G1075" i="11"/>
  <c r="E1073" i="11"/>
  <c r="G1073" i="11" s="1"/>
  <c r="G1072" i="11"/>
  <c r="G1070" i="11"/>
  <c r="G1069" i="11"/>
  <c r="G1068" i="11"/>
  <c r="F1067" i="11"/>
  <c r="G1067" i="11" s="1"/>
  <c r="G1066" i="11"/>
  <c r="G1064" i="11"/>
  <c r="G1063" i="11"/>
  <c r="G1062" i="11"/>
  <c r="G1061" i="11"/>
  <c r="G1060" i="11"/>
  <c r="E1059" i="11"/>
  <c r="G1059" i="11" s="1"/>
  <c r="G1058" i="11"/>
  <c r="G1057" i="11"/>
  <c r="E1056" i="11"/>
  <c r="G1056" i="11" s="1"/>
  <c r="G1054" i="11"/>
  <c r="E1053" i="11"/>
  <c r="G1053" i="11" s="1"/>
  <c r="F1052" i="11"/>
  <c r="G1052" i="11" s="1"/>
  <c r="G1051" i="11"/>
  <c r="F1050" i="11"/>
  <c r="G1050" i="11" s="1"/>
  <c r="E1049" i="11"/>
  <c r="E1048" i="11" s="1"/>
  <c r="G1048" i="11" s="1"/>
  <c r="G1046" i="11"/>
  <c r="G1045" i="11"/>
  <c r="G1044" i="11"/>
  <c r="G1043" i="11"/>
  <c r="G1042" i="11"/>
  <c r="G1040" i="11"/>
  <c r="G1039" i="11"/>
  <c r="E1036" i="11"/>
  <c r="G1036" i="11" s="1"/>
  <c r="G1034" i="11"/>
  <c r="G1033" i="11"/>
  <c r="G1032" i="11"/>
  <c r="G1031" i="11"/>
  <c r="G1030" i="11"/>
  <c r="G1029" i="11"/>
  <c r="G1028" i="11"/>
  <c r="G1027" i="11"/>
  <c r="G1026" i="11"/>
  <c r="G1025" i="11"/>
  <c r="E1024" i="11"/>
  <c r="G1024" i="11" s="1"/>
  <c r="F1023" i="11"/>
  <c r="G1023" i="11" s="1"/>
  <c r="G1022" i="11"/>
  <c r="G1021" i="11"/>
  <c r="G1016" i="11"/>
  <c r="G1015" i="11"/>
  <c r="G1014" i="11"/>
  <c r="G1013" i="11"/>
  <c r="G1012" i="11"/>
  <c r="G1011" i="11"/>
  <c r="G1010" i="11"/>
  <c r="G1009" i="11"/>
  <c r="G1008" i="11"/>
  <c r="G1007" i="11"/>
  <c r="G1006" i="11"/>
  <c r="G1005" i="11"/>
  <c r="G1004" i="11"/>
  <c r="G1000" i="11"/>
  <c r="G999" i="11"/>
  <c r="G998" i="11"/>
  <c r="G997" i="11"/>
  <c r="G995" i="11"/>
  <c r="G993" i="11"/>
  <c r="G992" i="11"/>
  <c r="G990" i="11"/>
  <c r="G989" i="11"/>
  <c r="G988" i="11"/>
  <c r="G987" i="11"/>
  <c r="G986" i="11"/>
  <c r="G984" i="11"/>
  <c r="G983" i="11"/>
  <c r="G982" i="11"/>
  <c r="G980" i="11"/>
  <c r="G979" i="11"/>
  <c r="G977" i="11"/>
  <c r="G976" i="11"/>
  <c r="G974" i="11"/>
  <c r="G973" i="11"/>
  <c r="G972" i="11"/>
  <c r="G970" i="11"/>
  <c r="G968" i="11"/>
  <c r="G967" i="11"/>
  <c r="G965" i="11"/>
  <c r="G964" i="11"/>
  <c r="G962" i="11"/>
  <c r="G961" i="11"/>
  <c r="G959" i="11"/>
  <c r="G955" i="11"/>
  <c r="G954" i="11"/>
  <c r="G952" i="11"/>
  <c r="G951" i="11"/>
  <c r="G950" i="11"/>
  <c r="G949" i="11"/>
  <c r="G947" i="11"/>
  <c r="G946" i="11"/>
  <c r="E943" i="11"/>
  <c r="G943" i="11" s="1"/>
  <c r="E942" i="11"/>
  <c r="G942" i="11" s="1"/>
  <c r="E941" i="11"/>
  <c r="G941" i="11" s="1"/>
  <c r="E940" i="11"/>
  <c r="E938" i="11"/>
  <c r="G938" i="11" s="1"/>
  <c r="E937" i="11"/>
  <c r="G937" i="11" s="1"/>
  <c r="E936" i="11"/>
  <c r="E935" i="11"/>
  <c r="G935" i="11" s="1"/>
  <c r="E934" i="11"/>
  <c r="G934" i="11" s="1"/>
  <c r="E932" i="11"/>
  <c r="G932" i="11" s="1"/>
  <c r="E930" i="11"/>
  <c r="G930" i="11" s="1"/>
  <c r="E929" i="11"/>
  <c r="G929" i="11" s="1"/>
  <c r="E928" i="11"/>
  <c r="G928" i="11" s="1"/>
  <c r="E927" i="11"/>
  <c r="G927" i="11" s="1"/>
  <c r="E923" i="11"/>
  <c r="G923" i="11" s="1"/>
  <c r="E921" i="11"/>
  <c r="G921" i="11" s="1"/>
  <c r="E919" i="11"/>
  <c r="G919" i="11" s="1"/>
  <c r="G918" i="11"/>
  <c r="E917" i="11"/>
  <c r="G917" i="11" s="1"/>
  <c r="E916" i="11"/>
  <c r="G916" i="11" s="1"/>
  <c r="E915" i="11"/>
  <c r="G915" i="11" s="1"/>
  <c r="G910" i="11"/>
  <c r="G909" i="11"/>
  <c r="G908" i="11"/>
  <c r="G907" i="11"/>
  <c r="G906" i="11"/>
  <c r="G905" i="11"/>
  <c r="G904" i="11"/>
  <c r="G903" i="11"/>
  <c r="G902" i="11"/>
  <c r="G901" i="11"/>
  <c r="G900" i="11"/>
  <c r="G899" i="11"/>
  <c r="G898" i="11"/>
  <c r="G897" i="11"/>
  <c r="G896" i="11"/>
  <c r="G895" i="11"/>
  <c r="G894" i="11"/>
  <c r="G893" i="11"/>
  <c r="G892" i="11"/>
  <c r="G891" i="11"/>
  <c r="G890" i="11"/>
  <c r="G889" i="11"/>
  <c r="G888" i="11"/>
  <c r="G887" i="11"/>
  <c r="G886" i="11"/>
  <c r="G885" i="11"/>
  <c r="G884" i="11"/>
  <c r="G883" i="11"/>
  <c r="G882" i="11"/>
  <c r="G881" i="11"/>
  <c r="G880" i="11"/>
  <c r="G879" i="11"/>
  <c r="G878" i="11"/>
  <c r="G877" i="11"/>
  <c r="G876" i="11"/>
  <c r="G875" i="11"/>
  <c r="G874" i="11"/>
  <c r="G873" i="11"/>
  <c r="G872" i="11"/>
  <c r="G871" i="11"/>
  <c r="G870" i="11"/>
  <c r="G869" i="11"/>
  <c r="G868" i="11"/>
  <c r="G867" i="11"/>
  <c r="G866" i="11"/>
  <c r="G865" i="11"/>
  <c r="G864" i="11"/>
  <c r="G863" i="11"/>
  <c r="G862" i="11"/>
  <c r="G861" i="11"/>
  <c r="G860" i="11"/>
  <c r="G859" i="11"/>
  <c r="G858" i="11"/>
  <c r="G857" i="11"/>
  <c r="G856" i="11"/>
  <c r="G855" i="11"/>
  <c r="G854" i="11"/>
  <c r="G853" i="11"/>
  <c r="G852" i="11"/>
  <c r="G851" i="11"/>
  <c r="G850" i="11"/>
  <c r="G849" i="11"/>
  <c r="G848" i="11"/>
  <c r="G847" i="11"/>
  <c r="G846" i="11"/>
  <c r="G845" i="11"/>
  <c r="G844" i="11"/>
  <c r="G843" i="11"/>
  <c r="G842" i="11"/>
  <c r="G841" i="11"/>
  <c r="G840" i="11"/>
  <c r="G839" i="11"/>
  <c r="G838" i="11"/>
  <c r="G837" i="11"/>
  <c r="G836" i="11"/>
  <c r="G832" i="11"/>
  <c r="G830" i="11"/>
  <c r="G828" i="11"/>
  <c r="G826" i="11"/>
  <c r="G824" i="11"/>
  <c r="G822" i="11"/>
  <c r="G820" i="11"/>
  <c r="G819" i="11"/>
  <c r="G817" i="11"/>
  <c r="G816" i="11"/>
  <c r="G814" i="11"/>
  <c r="G813" i="11"/>
  <c r="G811" i="11"/>
  <c r="G810" i="11"/>
  <c r="G808" i="11"/>
  <c r="G807" i="11"/>
  <c r="G806" i="11"/>
  <c r="G805" i="11"/>
  <c r="G804" i="11"/>
  <c r="G803" i="11"/>
  <c r="G802" i="11"/>
  <c r="G798" i="11"/>
  <c r="G797" i="11"/>
  <c r="F794" i="11"/>
  <c r="G794" i="11" s="1"/>
  <c r="F793" i="11"/>
  <c r="G793" i="11" s="1"/>
  <c r="F792" i="11"/>
  <c r="G792" i="11" s="1"/>
  <c r="F791" i="11"/>
  <c r="G791" i="11" s="1"/>
  <c r="F790" i="11"/>
  <c r="G790" i="11" s="1"/>
  <c r="F789" i="11"/>
  <c r="G789" i="11" s="1"/>
  <c r="G788" i="11"/>
  <c r="G786" i="11"/>
  <c r="G783" i="11"/>
  <c r="E782" i="11"/>
  <c r="G782" i="11" s="1"/>
  <c r="G781" i="11"/>
  <c r="G780" i="11"/>
  <c r="E779" i="11"/>
  <c r="G779" i="11" s="1"/>
  <c r="G778" i="11"/>
  <c r="G777" i="11"/>
  <c r="G776" i="11"/>
  <c r="G775" i="11"/>
  <c r="G774" i="11"/>
  <c r="G766" i="11"/>
  <c r="G765" i="11"/>
  <c r="G764" i="11"/>
  <c r="G763" i="11"/>
  <c r="G762" i="11"/>
  <c r="G761" i="11"/>
  <c r="E759" i="11"/>
  <c r="G759" i="11" s="1"/>
  <c r="G758" i="11"/>
  <c r="G757" i="11"/>
  <c r="G756" i="11"/>
  <c r="E755" i="11"/>
  <c r="G755" i="11" s="1"/>
  <c r="G753" i="11"/>
  <c r="G752" i="11"/>
  <c r="E751" i="11"/>
  <c r="G751" i="11" s="1"/>
  <c r="G750" i="11"/>
  <c r="G749" i="11"/>
  <c r="G748" i="11"/>
  <c r="G745" i="11"/>
  <c r="G744" i="11"/>
  <c r="G742" i="11"/>
  <c r="F740" i="11"/>
  <c r="G740" i="11" s="1"/>
  <c r="F739" i="11"/>
  <c r="G739" i="11" s="1"/>
  <c r="G738" i="11"/>
  <c r="G737" i="11"/>
  <c r="G736" i="11"/>
  <c r="G735" i="11"/>
  <c r="G734" i="11"/>
  <c r="G733" i="11"/>
  <c r="G732" i="11"/>
  <c r="G731" i="11"/>
  <c r="G730" i="11"/>
  <c r="G729" i="11"/>
  <c r="G728" i="11"/>
  <c r="G727" i="11"/>
  <c r="G725" i="11"/>
  <c r="G724" i="11"/>
  <c r="G723" i="11"/>
  <c r="G722" i="11"/>
  <c r="G721" i="11"/>
  <c r="G719" i="11"/>
  <c r="G718" i="11"/>
  <c r="G717" i="11"/>
  <c r="F716" i="11"/>
  <c r="G716" i="11" s="1"/>
  <c r="G714" i="11"/>
  <c r="G713" i="11"/>
  <c r="G712" i="11"/>
  <c r="E711" i="11"/>
  <c r="G711" i="11" s="1"/>
  <c r="G710" i="11"/>
  <c r="G709" i="11"/>
  <c r="E708" i="11"/>
  <c r="G708" i="11" s="1"/>
  <c r="G707" i="11"/>
  <c r="G706" i="11"/>
  <c r="G704" i="11"/>
  <c r="E703" i="11"/>
  <c r="G703" i="11" s="1"/>
  <c r="E702" i="11"/>
  <c r="G702" i="11" s="1"/>
  <c r="G701" i="11"/>
  <c r="G698" i="11"/>
  <c r="G697" i="11"/>
  <c r="G696" i="11"/>
  <c r="G695" i="11"/>
  <c r="G694" i="11"/>
  <c r="G693" i="11"/>
  <c r="G691" i="11"/>
  <c r="G690" i="11"/>
  <c r="G689" i="11"/>
  <c r="G686" i="11"/>
  <c r="G685" i="11"/>
  <c r="G684" i="11"/>
  <c r="E683" i="11"/>
  <c r="G683" i="11" s="1"/>
  <c r="G682" i="11"/>
  <c r="E681" i="11"/>
  <c r="G681" i="11" s="1"/>
  <c r="E680" i="11"/>
  <c r="G680" i="11" s="1"/>
  <c r="G679" i="11"/>
  <c r="G677" i="11"/>
  <c r="G676" i="11"/>
  <c r="G675" i="11"/>
  <c r="G674" i="11"/>
  <c r="G673" i="11"/>
  <c r="G672" i="11"/>
  <c r="G671" i="11"/>
  <c r="G670" i="11"/>
  <c r="G669" i="11"/>
  <c r="G668" i="11"/>
  <c r="G667" i="11"/>
  <c r="G666" i="11"/>
  <c r="F665" i="11"/>
  <c r="G665" i="11" s="1"/>
  <c r="G664" i="11"/>
  <c r="G663" i="11"/>
  <c r="G662" i="11"/>
  <c r="G1001" i="11" l="1"/>
  <c r="E700" i="11"/>
  <c r="G700" i="11" s="1"/>
  <c r="E925" i="11"/>
  <c r="G925" i="11" s="1"/>
  <c r="G1017" i="11"/>
  <c r="G911" i="11"/>
  <c r="E1318" i="11"/>
  <c r="G1318" i="11" s="1"/>
  <c r="E933" i="11"/>
  <c r="G933" i="11" s="1"/>
  <c r="G940" i="11"/>
  <c r="G1296" i="11"/>
  <c r="G1405" i="11"/>
  <c r="G799" i="11"/>
  <c r="G1388" i="11"/>
  <c r="G833" i="11"/>
  <c r="G1223" i="11"/>
  <c r="G936" i="11"/>
  <c r="E1329" i="11"/>
  <c r="G1329" i="11" s="1"/>
  <c r="G1049" i="11"/>
  <c r="G1147" i="11" s="1"/>
  <c r="G1306" i="11"/>
  <c r="G1325" i="11"/>
  <c r="E1327" i="11"/>
  <c r="G1327" i="11" s="1"/>
  <c r="E944" i="11" l="1"/>
  <c r="G944" i="11" s="1"/>
  <c r="G956" i="11" s="1"/>
  <c r="C10" i="12" s="1"/>
  <c r="G1340" i="11"/>
  <c r="C11" i="12" s="1"/>
  <c r="G166" i="11" l="1"/>
  <c r="G552" i="11" l="1"/>
  <c r="G551" i="11"/>
  <c r="G550" i="11"/>
  <c r="G549" i="11"/>
  <c r="G548" i="11"/>
  <c r="G547" i="11"/>
  <c r="G546" i="11"/>
  <c r="G545" i="11"/>
  <c r="G544" i="11"/>
  <c r="G543" i="11"/>
  <c r="G542" i="11"/>
  <c r="G541" i="11"/>
  <c r="G540" i="11"/>
  <c r="G539" i="11"/>
  <c r="G538" i="11"/>
  <c r="G537" i="11"/>
  <c r="G536" i="11"/>
  <c r="G535" i="11"/>
  <c r="G534" i="11"/>
  <c r="G533" i="11"/>
  <c r="G532" i="11"/>
  <c r="G531" i="11"/>
  <c r="G530" i="11"/>
  <c r="G529" i="11"/>
  <c r="G528" i="11"/>
  <c r="G527" i="11"/>
  <c r="G526" i="11"/>
  <c r="G525" i="11"/>
  <c r="G524" i="11"/>
  <c r="G523" i="11"/>
  <c r="G522" i="11"/>
  <c r="G521" i="11"/>
  <c r="G520" i="11"/>
  <c r="G519" i="11"/>
  <c r="G518" i="11"/>
  <c r="G517" i="11"/>
  <c r="G516" i="11"/>
  <c r="G515" i="11"/>
  <c r="G514" i="11"/>
  <c r="G513" i="11"/>
  <c r="G512" i="11"/>
  <c r="G511" i="11"/>
  <c r="G510" i="11"/>
  <c r="G509" i="11"/>
  <c r="G508" i="11"/>
  <c r="G507" i="11"/>
  <c r="G506" i="11"/>
  <c r="G505" i="11"/>
  <c r="G504" i="11"/>
  <c r="G503" i="11"/>
  <c r="G502" i="11"/>
  <c r="G501" i="11"/>
  <c r="G500" i="11"/>
  <c r="G499" i="11"/>
  <c r="G498" i="11"/>
  <c r="G497" i="11"/>
  <c r="G496" i="11"/>
  <c r="G495" i="11"/>
  <c r="G494" i="11"/>
  <c r="G493" i="11"/>
  <c r="G492" i="11"/>
  <c r="G491" i="11"/>
  <c r="G490" i="11"/>
  <c r="G489" i="11"/>
  <c r="G488" i="11"/>
  <c r="G487" i="11"/>
  <c r="G486" i="11"/>
  <c r="G485" i="11"/>
  <c r="G484" i="11"/>
  <c r="G483" i="11"/>
  <c r="G482" i="11"/>
  <c r="G481" i="11"/>
  <c r="G480" i="11"/>
  <c r="G479" i="11"/>
  <c r="G478" i="11"/>
  <c r="G477" i="11"/>
  <c r="G476" i="11"/>
  <c r="G475" i="11"/>
  <c r="G474" i="11"/>
  <c r="G473" i="11"/>
  <c r="G472" i="11"/>
  <c r="G471" i="11"/>
  <c r="G470" i="11"/>
  <c r="G469" i="11"/>
  <c r="G468" i="11"/>
  <c r="G467" i="11"/>
  <c r="G466" i="11"/>
  <c r="G465" i="11"/>
  <c r="G464" i="11"/>
  <c r="G463" i="11"/>
  <c r="G462" i="11"/>
  <c r="G461" i="11"/>
  <c r="G460" i="11"/>
  <c r="G459" i="11"/>
  <c r="G458" i="11"/>
  <c r="G457" i="11"/>
  <c r="G456" i="11"/>
  <c r="G455" i="11"/>
  <c r="G454" i="11"/>
  <c r="G453" i="11"/>
  <c r="G452" i="11"/>
  <c r="G451" i="11"/>
  <c r="G450" i="11"/>
  <c r="G449" i="11"/>
  <c r="G448" i="11"/>
  <c r="G447" i="11"/>
  <c r="G446" i="11"/>
  <c r="G445" i="11"/>
  <c r="G444" i="11"/>
  <c r="G443" i="11"/>
  <c r="G442" i="11"/>
  <c r="G441" i="11"/>
  <c r="G440" i="11"/>
  <c r="G439" i="11"/>
  <c r="G438" i="11"/>
  <c r="G437" i="11"/>
  <c r="G436" i="11"/>
  <c r="G435" i="11"/>
  <c r="G434" i="11"/>
  <c r="G205" i="11" l="1"/>
  <c r="G177" i="11"/>
  <c r="G176" i="11"/>
  <c r="E148" i="11"/>
  <c r="E145" i="11"/>
  <c r="E144" i="11"/>
  <c r="E135" i="11"/>
  <c r="G91" i="11"/>
  <c r="G87" i="11"/>
  <c r="G82" i="11"/>
  <c r="G81" i="11"/>
  <c r="G125" i="11"/>
  <c r="G124" i="11"/>
  <c r="G123" i="11"/>
  <c r="G63" i="11"/>
  <c r="G199" i="11" l="1"/>
  <c r="G198" i="11"/>
  <c r="G191" i="11"/>
  <c r="G60" i="11"/>
  <c r="G59" i="11"/>
  <c r="G55" i="11"/>
  <c r="G411" i="11" l="1"/>
  <c r="G410" i="11"/>
  <c r="G409" i="11"/>
  <c r="G430" i="11"/>
  <c r="G429" i="11"/>
  <c r="G427" i="11"/>
  <c r="G425" i="11"/>
  <c r="G424" i="11"/>
  <c r="G422" i="11"/>
  <c r="G421" i="11"/>
  <c r="G420" i="11"/>
  <c r="G419" i="11"/>
  <c r="G417" i="11"/>
  <c r="G416" i="11"/>
  <c r="G415" i="11"/>
  <c r="G414" i="11"/>
  <c r="G413" i="11"/>
  <c r="G407" i="11"/>
  <c r="G405" i="11"/>
  <c r="G404" i="11"/>
  <c r="G402" i="11"/>
  <c r="G401" i="11"/>
  <c r="G400" i="11"/>
  <c r="G398" i="11"/>
  <c r="G397" i="11"/>
  <c r="G396" i="11"/>
  <c r="G394" i="11"/>
  <c r="G392" i="11"/>
  <c r="G391" i="11"/>
  <c r="G390" i="11"/>
  <c r="G389" i="11"/>
  <c r="G388" i="11"/>
  <c r="G386" i="11"/>
  <c r="G385" i="11"/>
  <c r="G384" i="11"/>
  <c r="G382" i="11"/>
  <c r="G380" i="11"/>
  <c r="G378" i="11"/>
  <c r="G377" i="11"/>
  <c r="G375" i="11"/>
  <c r="G373" i="11"/>
  <c r="G372" i="11"/>
  <c r="G370" i="11"/>
  <c r="G368" i="11"/>
  <c r="G367" i="11"/>
  <c r="G366" i="11"/>
  <c r="G364" i="11"/>
  <c r="G362" i="11"/>
  <c r="G361" i="11"/>
  <c r="G359" i="11"/>
  <c r="G358" i="11"/>
  <c r="G357" i="11"/>
  <c r="G356" i="11"/>
  <c r="G355" i="11"/>
  <c r="G354" i="11"/>
  <c r="G353" i="11"/>
  <c r="G351" i="11"/>
  <c r="G349" i="11"/>
  <c r="G347" i="11"/>
  <c r="G346" i="11"/>
  <c r="G344" i="11"/>
  <c r="G342" i="11"/>
  <c r="G340" i="11"/>
  <c r="G338" i="11"/>
  <c r="G336" i="11"/>
  <c r="G335" i="11"/>
  <c r="G333" i="11"/>
  <c r="G331" i="11"/>
  <c r="G329" i="11"/>
  <c r="G328" i="11"/>
  <c r="G327" i="11"/>
  <c r="G325" i="11"/>
  <c r="G324" i="11"/>
  <c r="G323" i="11"/>
  <c r="G321" i="11"/>
  <c r="G319" i="11"/>
  <c r="G318" i="11"/>
  <c r="G316" i="11"/>
  <c r="G315" i="11"/>
  <c r="G314" i="11"/>
  <c r="G312" i="11"/>
  <c r="G311" i="11"/>
  <c r="G310" i="11"/>
  <c r="G308" i="11"/>
  <c r="G307" i="11"/>
  <c r="G306" i="11"/>
  <c r="G305" i="11"/>
  <c r="G303" i="11"/>
  <c r="G302" i="11"/>
  <c r="G300" i="11"/>
  <c r="G298" i="11"/>
  <c r="G296" i="11"/>
  <c r="G295" i="11"/>
  <c r="G293" i="11"/>
  <c r="G292" i="11"/>
  <c r="G291" i="11"/>
  <c r="G289" i="11"/>
  <c r="G288" i="11"/>
  <c r="G287" i="11"/>
  <c r="G286" i="11"/>
  <c r="G285" i="11"/>
  <c r="G283" i="11"/>
  <c r="G281" i="11"/>
  <c r="G279" i="11"/>
  <c r="G277" i="11"/>
  <c r="G276" i="11"/>
  <c r="G275" i="11"/>
  <c r="G274" i="11"/>
  <c r="G273" i="11"/>
  <c r="G272" i="11"/>
  <c r="G271" i="11"/>
  <c r="G14" i="11"/>
  <c r="G17" i="11"/>
  <c r="G18" i="11"/>
  <c r="G19" i="11"/>
  <c r="G20" i="11"/>
  <c r="G21" i="11"/>
  <c r="G22" i="11"/>
  <c r="G23" i="11"/>
  <c r="G24" i="11"/>
  <c r="G25" i="11"/>
  <c r="G26" i="11"/>
  <c r="G27" i="11"/>
  <c r="G28" i="11"/>
  <c r="G29" i="11"/>
  <c r="G30" i="11"/>
  <c r="G31" i="11"/>
  <c r="G33" i="11"/>
  <c r="G34" i="11"/>
  <c r="G35" i="11"/>
  <c r="G36" i="11"/>
  <c r="G37" i="11"/>
  <c r="G38" i="11"/>
  <c r="G39" i="11"/>
  <c r="G40" i="11"/>
  <c r="G43" i="11"/>
  <c r="G44" i="11"/>
  <c r="G45" i="11"/>
  <c r="G46" i="11"/>
  <c r="G47" i="11"/>
  <c r="G48" i="11"/>
  <c r="G49" i="11"/>
  <c r="G51" i="11"/>
  <c r="G52" i="11"/>
  <c r="G53" i="11"/>
  <c r="G54" i="11"/>
  <c r="G56" i="11"/>
  <c r="G57" i="11"/>
  <c r="G58" i="11"/>
  <c r="G62" i="11"/>
  <c r="G64" i="11"/>
  <c r="G65" i="11"/>
  <c r="G67" i="11"/>
  <c r="F68" i="11"/>
  <c r="G68" i="11" s="1"/>
  <c r="F69" i="11"/>
  <c r="G69" i="11" s="1"/>
  <c r="G70" i="11"/>
  <c r="F71" i="11"/>
  <c r="G71" i="11" s="1"/>
  <c r="G74" i="11"/>
  <c r="G75" i="11"/>
  <c r="G76" i="11"/>
  <c r="G77" i="11"/>
  <c r="G78" i="11"/>
  <c r="G79" i="11"/>
  <c r="G80" i="11"/>
  <c r="G83" i="11"/>
  <c r="G84" i="11"/>
  <c r="G85" i="11"/>
  <c r="G88" i="11"/>
  <c r="G89" i="11"/>
  <c r="G90" i="11"/>
  <c r="G92" i="11"/>
  <c r="G93" i="11"/>
  <c r="G95" i="11"/>
  <c r="G96" i="11"/>
  <c r="G97" i="11"/>
  <c r="G98" i="11"/>
  <c r="G99" i="11"/>
  <c r="G100" i="11"/>
  <c r="G101" i="11"/>
  <c r="G103" i="11"/>
  <c r="G104" i="11"/>
  <c r="G105" i="11"/>
  <c r="G106" i="11"/>
  <c r="G107" i="11"/>
  <c r="G108" i="11"/>
  <c r="F109" i="11"/>
  <c r="G109" i="11" s="1"/>
  <c r="G110" i="11"/>
  <c r="G111" i="11"/>
  <c r="G112" i="11"/>
  <c r="G113" i="11"/>
  <c r="G114" i="11"/>
  <c r="G115" i="11"/>
  <c r="G116" i="11"/>
  <c r="G117" i="11"/>
  <c r="F118" i="11"/>
  <c r="G118" i="11" s="1"/>
  <c r="F119" i="11"/>
  <c r="G119" i="11" s="1"/>
  <c r="G121" i="11"/>
  <c r="G130" i="11"/>
  <c r="G131" i="11"/>
  <c r="G133" i="11"/>
  <c r="G134" i="11"/>
  <c r="G135" i="11"/>
  <c r="G136" i="11"/>
  <c r="G137" i="11"/>
  <c r="G138" i="11"/>
  <c r="G139" i="11"/>
  <c r="G140" i="11"/>
  <c r="G141" i="11"/>
  <c r="G142" i="11"/>
  <c r="G144" i="11"/>
  <c r="G145" i="11"/>
  <c r="G146" i="11"/>
  <c r="G147" i="11"/>
  <c r="G148" i="11"/>
  <c r="G149" i="11"/>
  <c r="G150" i="11"/>
  <c r="G152" i="11"/>
  <c r="G153" i="11"/>
  <c r="G154" i="11"/>
  <c r="G155" i="11"/>
  <c r="G156" i="11"/>
  <c r="G157" i="11"/>
  <c r="G158" i="11"/>
  <c r="G159" i="11"/>
  <c r="G160" i="11"/>
  <c r="G162" i="11"/>
  <c r="G163" i="11"/>
  <c r="G164" i="11"/>
  <c r="G165" i="11"/>
  <c r="G167" i="11"/>
  <c r="G168" i="11"/>
  <c r="G169" i="11"/>
  <c r="G170" i="11"/>
  <c r="G171" i="11"/>
  <c r="G172" i="11"/>
  <c r="G173" i="11"/>
  <c r="G174" i="11"/>
  <c r="G175" i="11"/>
  <c r="G180" i="11"/>
  <c r="G181" i="11"/>
  <c r="G183" i="11"/>
  <c r="G184" i="11"/>
  <c r="G185" i="11"/>
  <c r="G186" i="11"/>
  <c r="G188" i="11"/>
  <c r="G189" i="11"/>
  <c r="G190" i="11"/>
  <c r="G193" i="11"/>
  <c r="G195" i="11"/>
  <c r="G197" i="11"/>
  <c r="G200" i="11"/>
  <c r="G202" i="11"/>
  <c r="G203" i="11"/>
  <c r="G204" i="11"/>
  <c r="G206" i="11"/>
  <c r="G207" i="11"/>
  <c r="G208" i="11"/>
  <c r="G209" i="11"/>
  <c r="G210" i="11"/>
  <c r="G213" i="11"/>
  <c r="G214" i="11"/>
  <c r="G215" i="11"/>
  <c r="G216" i="11"/>
  <c r="G217" i="11"/>
  <c r="G218" i="11"/>
  <c r="G219" i="11"/>
  <c r="G220" i="11"/>
  <c r="G221" i="11"/>
  <c r="G223" i="11"/>
  <c r="G224" i="11"/>
  <c r="G225" i="11"/>
  <c r="G226" i="11"/>
  <c r="G227" i="11"/>
  <c r="G228" i="11"/>
  <c r="E230" i="11"/>
  <c r="G230" i="11" s="1"/>
  <c r="G231" i="11"/>
  <c r="E232" i="11"/>
  <c r="G232" i="11" s="1"/>
  <c r="G233" i="11"/>
  <c r="G234" i="11"/>
  <c r="G235" i="11"/>
  <c r="G236" i="11"/>
  <c r="G237" i="11"/>
  <c r="G238" i="11"/>
  <c r="G239" i="11"/>
  <c r="G240" i="11"/>
  <c r="G241" i="11"/>
  <c r="G242" i="11"/>
  <c r="G243" i="11"/>
  <c r="G244" i="11"/>
  <c r="G245" i="11"/>
  <c r="G246" i="11"/>
  <c r="G247" i="11"/>
  <c r="G248" i="11"/>
  <c r="G249" i="11"/>
  <c r="G250" i="11"/>
  <c r="G251" i="11"/>
  <c r="G253" i="11"/>
  <c r="G254" i="11"/>
  <c r="G255" i="11"/>
  <c r="G256" i="11"/>
  <c r="G257" i="11"/>
  <c r="G258" i="11"/>
  <c r="G259" i="11"/>
  <c r="G260" i="11"/>
  <c r="G261" i="11"/>
  <c r="G262" i="11"/>
  <c r="G263" i="11"/>
  <c r="G264" i="11"/>
  <c r="G265" i="11"/>
  <c r="G266" i="11"/>
  <c r="G267" i="11"/>
  <c r="G557" i="11"/>
  <c r="G558" i="11"/>
  <c r="G559" i="11"/>
  <c r="G560" i="11"/>
  <c r="G561" i="11"/>
  <c r="G563" i="11"/>
  <c r="G565" i="11"/>
  <c r="G567" i="11"/>
  <c r="G569" i="11"/>
  <c r="G570" i="11"/>
  <c r="G571" i="11"/>
  <c r="G572" i="11"/>
  <c r="G574" i="11"/>
  <c r="G575" i="11"/>
  <c r="G576" i="11"/>
  <c r="G577" i="11"/>
  <c r="G578" i="11"/>
  <c r="G579" i="11"/>
  <c r="G580" i="11"/>
  <c r="G582" i="11"/>
  <c r="G585" i="11"/>
  <c r="G586" i="11"/>
  <c r="G588" i="11"/>
  <c r="G589" i="11"/>
  <c r="G591" i="11"/>
  <c r="G592" i="11"/>
  <c r="G593" i="11"/>
  <c r="G594" i="11"/>
  <c r="G596" i="11"/>
  <c r="G431" i="11" l="1"/>
  <c r="G553" i="11"/>
  <c r="G268" i="11"/>
  <c r="G583" i="11"/>
  <c r="G584" i="11"/>
  <c r="G597" i="11" l="1"/>
  <c r="C9" i="12" s="1"/>
  <c r="C13" i="12" s="1"/>
  <c r="C24" i="12" l="1"/>
  <c r="C14" i="12"/>
  <c r="D8" i="11"/>
</calcChain>
</file>

<file path=xl/sharedStrings.xml><?xml version="1.0" encoding="utf-8"?>
<sst xmlns="http://schemas.openxmlformats.org/spreadsheetml/2006/main" count="5236" uniqueCount="2329">
  <si>
    <t>02.01.03.02</t>
  </si>
  <si>
    <t>m</t>
  </si>
  <si>
    <t>Rimozione serramento</t>
  </si>
  <si>
    <t>Denominazione</t>
  </si>
  <si>
    <t>Unità di misura</t>
  </si>
  <si>
    <t>Quantità</t>
  </si>
  <si>
    <t>Prezzo unitario</t>
  </si>
  <si>
    <t>Prezzo totale (quantità per prezzo unitario)</t>
  </si>
  <si>
    <t>Bezeichnung</t>
  </si>
  <si>
    <t>Maßeinheit</t>
  </si>
  <si>
    <t>Menge</t>
  </si>
  <si>
    <t>Einheitspreis</t>
  </si>
  <si>
    <t>Gesamtpreis (Menge x Einheitspreis)</t>
  </si>
  <si>
    <t>Ausbauen von Fenster- und Türstock</t>
  </si>
  <si>
    <t>02.01.02.01.b</t>
  </si>
  <si>
    <t>m³</t>
  </si>
  <si>
    <t>m²</t>
  </si>
  <si>
    <t>cad/St</t>
  </si>
  <si>
    <t>02.02.01.01</t>
  </si>
  <si>
    <t>Oberboden in einer Abtragdicke von 30 cm abtragen</t>
  </si>
  <si>
    <t>02.02.02.01.a</t>
  </si>
  <si>
    <t>02.02.03.01.b</t>
  </si>
  <si>
    <t>02.02.03.02.c</t>
  </si>
  <si>
    <t>02.02.04.01.b</t>
  </si>
  <si>
    <t>02.02.04.02.b</t>
  </si>
  <si>
    <t>02.02.04.04</t>
  </si>
  <si>
    <t>Livellamento di superfici</t>
  </si>
  <si>
    <t>Boden planieren</t>
  </si>
  <si>
    <t>02.02.04.05</t>
  </si>
  <si>
    <t>Spianamento terra vegetale di accumulo</t>
  </si>
  <si>
    <t>Verteilen und Einebnen des gelagerten Oberbodens</t>
  </si>
  <si>
    <t>02.11.01.01</t>
  </si>
  <si>
    <t xml:space="preserve">Membrana bituminosa con polimeri (PAO), codice "BPP 11.00.00", a doppio strato, spessore di mm 4 + 4 mm (nr. 200) </t>
  </si>
  <si>
    <t>Polymerbitumendichtungsbahn (PAO), Produktkode “BPP 11.00.00.,” 2- fach verlegt Dicke 4 + 4 mm (Nr. 200)</t>
  </si>
  <si>
    <t>Tetto: Coibentazione termica in pendenza</t>
  </si>
  <si>
    <t xml:space="preserve">Dach: Lieferung und Installation einer geneigten und vorgefertigten Isolierung </t>
  </si>
  <si>
    <t>02.16.05.01.c</t>
  </si>
  <si>
    <t>02.16.06.01.c</t>
  </si>
  <si>
    <t>02.17.02.03.b</t>
  </si>
  <si>
    <t>04.01.01.01</t>
  </si>
  <si>
    <t>Anstrich mit Tempera auf Mauern und Betonuntergründen für Innen</t>
  </si>
  <si>
    <t>04.01.01.02</t>
  </si>
  <si>
    <t>Idropittura traspirante a base di resine viniliche</t>
  </si>
  <si>
    <t>ml</t>
  </si>
  <si>
    <t>05.03.02</t>
  </si>
  <si>
    <t>Pavimento con piastrelle in ceramica porcellanata (30x30)  (nr. 110)</t>
  </si>
  <si>
    <t>Keramikfußboden mit emaillierte Keramikfliesen (30x30) (Nr. 110)</t>
  </si>
  <si>
    <t>05.03.03</t>
  </si>
  <si>
    <t>Zoccolino battiscopa (H =10 cm) (nr. 120)</t>
  </si>
  <si>
    <t>Sockelleiste (H =10 cm) (Nr. 120)</t>
  </si>
  <si>
    <t>08.05.04.01.d*</t>
  </si>
  <si>
    <t>Scossalina alluminio: 33cm</t>
  </si>
  <si>
    <t>Dachrandabschluß Alu: 33cm</t>
  </si>
  <si>
    <t>08.05.04.01.f*</t>
  </si>
  <si>
    <t>Scossalina alluminio: 50cm</t>
  </si>
  <si>
    <t>Dachrandabschluß Alu: 50cm</t>
  </si>
  <si>
    <t>09.04.01.b</t>
  </si>
  <si>
    <t>09.06.02.b</t>
  </si>
  <si>
    <t>02.01.02.02</t>
  </si>
  <si>
    <t>Rimozione: parete in mattoni forati compreso intonaco spessore 15 cm</t>
  </si>
  <si>
    <t>02.01.03.06.b</t>
  </si>
  <si>
    <t>02.01.03.07</t>
  </si>
  <si>
    <t>02.01</t>
  </si>
  <si>
    <t>DEMOLIZIONI E RIMOZIONI</t>
  </si>
  <si>
    <t>02.02</t>
  </si>
  <si>
    <t>MOVIMENTI DI TERRA</t>
  </si>
  <si>
    <t>02.07</t>
  </si>
  <si>
    <t>MURATURE, CASSONETTI E CAMINI</t>
  </si>
  <si>
    <t>02.09</t>
  </si>
  <si>
    <t>INTONACI E CAPPOTTI TERMICI</t>
  </si>
  <si>
    <t>02.11</t>
  </si>
  <si>
    <t>IMPERMEABILIZZAZIONI</t>
  </si>
  <si>
    <t>02.12</t>
  </si>
  <si>
    <t>ISOLAMENTI TERMICI E ACUSTICI</t>
  </si>
  <si>
    <t>02.16</t>
  </si>
  <si>
    <t>02.17</t>
  </si>
  <si>
    <t>SISTEMAZIONI ESTERNE</t>
  </si>
  <si>
    <t>02.18</t>
  </si>
  <si>
    <t>03</t>
  </si>
  <si>
    <t>04</t>
  </si>
  <si>
    <t>05</t>
  </si>
  <si>
    <t>MASSICCIATE MASSETTI PAVIMENTI E RIVESTIMENTI</t>
  </si>
  <si>
    <t>07</t>
  </si>
  <si>
    <t>CARPENTIERE E CONCIATETTI</t>
  </si>
  <si>
    <t>08</t>
  </si>
  <si>
    <t>09</t>
  </si>
  <si>
    <t>SERRAMENTI IN LEGNO E LEGNO ALLUMINIO</t>
  </si>
  <si>
    <t>02.11.04.01</t>
  </si>
  <si>
    <t>Membrana in PE a bassa densità (LDPE), g/m² 180, spessore 0,22 mm, come barriera vapore per tetti piani</t>
  </si>
  <si>
    <t>02.11.04.03</t>
  </si>
  <si>
    <t>Membrana bugnata in PE ad alta densità (HDPE), come strato di protezione, g/m2 600</t>
  </si>
  <si>
    <t>02.16.01.01.c</t>
  </si>
  <si>
    <t>02.16.02.02</t>
  </si>
  <si>
    <t>02.16.05.01.b</t>
  </si>
  <si>
    <t>Pozzetto: 40x40x40 (H) x 4cm</t>
  </si>
  <si>
    <t>Pozzetto 60x60x60 (H) x 4-5cm</t>
  </si>
  <si>
    <t>Chiusino 400x400 mm, 20-30kg, classe C 250</t>
  </si>
  <si>
    <t>Chiusino 600x600 mm, 110/120 kg, classe D 400</t>
  </si>
  <si>
    <t>02.16.06.01.b</t>
  </si>
  <si>
    <t>DRENAGGI CANALIZZAZIONI E FOGNATURE</t>
  </si>
  <si>
    <t>02.17.08.01.b</t>
  </si>
  <si>
    <t>02.17.08.02</t>
  </si>
  <si>
    <t>Tappeto erboso</t>
  </si>
  <si>
    <t>02.17.09.01.a</t>
  </si>
  <si>
    <t>%</t>
  </si>
  <si>
    <t>Estensive Dachbegrünung</t>
  </si>
  <si>
    <t>Pozzetto di controllo</t>
  </si>
  <si>
    <t>ASSISTENZE MURARIE</t>
  </si>
  <si>
    <t>03.03.02.01.c</t>
  </si>
  <si>
    <t>Ringhiera: balconi e logge</t>
  </si>
  <si>
    <t>03.08.01.01</t>
  </si>
  <si>
    <t>Casellario ad incasso (26x36x10)</t>
  </si>
  <si>
    <t>03.09.01.01.a</t>
  </si>
  <si>
    <t>04.03.02.01.a</t>
  </si>
  <si>
    <t>Tubo pluviale alluminio: ø 100</t>
  </si>
  <si>
    <t>Regenrohr Alu: ø 100</t>
  </si>
  <si>
    <t>Terminale per alluminio: ø 100</t>
  </si>
  <si>
    <t>Standrohr für Alu: ø 100</t>
  </si>
  <si>
    <t>08.05.03.05.b*</t>
  </si>
  <si>
    <t>08.05.03.04.b*</t>
  </si>
  <si>
    <t>02.17.11.10**</t>
  </si>
  <si>
    <t>02.17.11.11**</t>
  </si>
  <si>
    <t>02.17.11.12**</t>
  </si>
  <si>
    <t xml:space="preserve">Ghiaia lavata, per raccordi perimetrali di drenaggio al basamento dell’edificio </t>
  </si>
  <si>
    <t>02.17.11.13.a**</t>
  </si>
  <si>
    <t>02.17.11.13.b**</t>
  </si>
  <si>
    <t>n</t>
  </si>
  <si>
    <t>02.01.03.01.u**</t>
  </si>
  <si>
    <t>08.02.05.01.m**</t>
  </si>
  <si>
    <t>02.01.03.03**</t>
  </si>
  <si>
    <t>02.01.03.01.t**</t>
  </si>
  <si>
    <t>02.01.03.01.s**</t>
  </si>
  <si>
    <t>04.04.03</t>
  </si>
  <si>
    <t>Numerazione posti macchina</t>
  </si>
  <si>
    <t>02.17.09.01**</t>
  </si>
  <si>
    <t>01.01.42</t>
  </si>
  <si>
    <t>01.01.16</t>
  </si>
  <si>
    <t>02.01.03.01.v**</t>
  </si>
  <si>
    <t>02.17.11.06.a**</t>
  </si>
  <si>
    <t>crp</t>
  </si>
  <si>
    <t>02.12.10.10**</t>
  </si>
  <si>
    <t>02.09.03.13**</t>
  </si>
  <si>
    <t>02.09.03.13.b**</t>
  </si>
  <si>
    <t>02.16.05.01.g**</t>
  </si>
  <si>
    <t>02.09.03.13.c**</t>
  </si>
  <si>
    <t>09.01.30.10.a**</t>
  </si>
  <si>
    <t>09.01.30.10.**</t>
  </si>
  <si>
    <t>09.01.30.10.b**</t>
  </si>
  <si>
    <t>09.01.30.10.c**</t>
  </si>
  <si>
    <t>09.01.30.20**</t>
  </si>
  <si>
    <t>09.03.30.20.a**</t>
  </si>
  <si>
    <t>09.03.30.20.b**</t>
  </si>
  <si>
    <t>09.03.30.20.c**</t>
  </si>
  <si>
    <t>Finestra 700 x 1320 (foro muro)</t>
  </si>
  <si>
    <t>Finestra 950 x 800 (foro muro)</t>
  </si>
  <si>
    <t>09.03.30.20.e**</t>
  </si>
  <si>
    <t>09.03.30.20.f**</t>
  </si>
  <si>
    <t>Finestra 950 x 1320 (foro muro)</t>
  </si>
  <si>
    <t>09.03.30.20.d**</t>
  </si>
  <si>
    <t>Portafinestra 950 x 2320 (foro muro)</t>
  </si>
  <si>
    <t>09.03.30.20.g**</t>
  </si>
  <si>
    <t>Portafinestra 1900 x 2320 (foro muro)</t>
  </si>
  <si>
    <t>Portafinestra 720 x 2320 (foro muro)</t>
  </si>
  <si>
    <t>09.03.30.20.h**</t>
  </si>
  <si>
    <t>09.03.30.20.i**</t>
  </si>
  <si>
    <t>09.03.30.20.l**</t>
  </si>
  <si>
    <t>Portafinestra 650 x 2320 (foro muro)</t>
  </si>
  <si>
    <t>09.03.30.20.m**</t>
  </si>
  <si>
    <t>09.03.30.21.**</t>
  </si>
  <si>
    <t>09.03.30.20.n**</t>
  </si>
  <si>
    <t>09.03.30.20.o**</t>
  </si>
  <si>
    <t>09.03.30.20.q**</t>
  </si>
  <si>
    <t>09.03.30.20.r**</t>
  </si>
  <si>
    <t>Portafinestra 770 x 2320 (foro muro)</t>
  </si>
  <si>
    <t>09.03.30.20.s**</t>
  </si>
  <si>
    <t>09.03.30.20.t**</t>
  </si>
  <si>
    <t>09.03.30.20.u**</t>
  </si>
  <si>
    <t>09.03.30.20.v**</t>
  </si>
  <si>
    <t>02.09.03.13.a**</t>
  </si>
  <si>
    <t>BF 05a &amp; 05b</t>
  </si>
  <si>
    <t>BF 04a &amp; 04b</t>
  </si>
  <si>
    <t>BF 03a &amp; 03b</t>
  </si>
  <si>
    <t xml:space="preserve">BF 06a </t>
  </si>
  <si>
    <t>09.01.30.10.d**</t>
  </si>
  <si>
    <t>09.01.30.10.e**</t>
  </si>
  <si>
    <t>Finestra 1880 x 1325 (foro muro)</t>
  </si>
  <si>
    <t>Finestra 1250 x 1325 (foro muro)</t>
  </si>
  <si>
    <t>09.03.30.22.**</t>
  </si>
  <si>
    <t>02.17.02.03.bb**</t>
  </si>
  <si>
    <t>Gewaschener Grobschotter: Bodenanschlusse an Gebäude</t>
  </si>
  <si>
    <t>Rinterro e rilevato con materiale di cava: con mezzi meccanici</t>
  </si>
  <si>
    <t>Hinterfüllen mit Grubenschotter:maschinell</t>
  </si>
  <si>
    <t>Anfüllen mit Aushubmaterial: maschinell</t>
  </si>
  <si>
    <t>Boden der Gräben maschinell, Tiefe bis zu 2,0 m</t>
  </si>
  <si>
    <t>Boden für Fundamente maschinell, Lagerung auf Baugelände</t>
  </si>
  <si>
    <t>Boden Baugrube lösen: maschinell mit Abtransport</t>
  </si>
  <si>
    <t>02.11.01.04</t>
  </si>
  <si>
    <t>02.11.01.05</t>
  </si>
  <si>
    <t>02.11.02.01</t>
  </si>
  <si>
    <t>Telo filtrante geotessile (256)</t>
  </si>
  <si>
    <t>02.11.02.03</t>
  </si>
  <si>
    <t>02.11.02.04</t>
  </si>
  <si>
    <t>Membrana in PP “non tessuto”, come strato di regolarizzazione, g/m2 500 (nr. 255)</t>
  </si>
  <si>
    <t>02.11.05.02</t>
  </si>
  <si>
    <t>02.17.01.01.b</t>
  </si>
  <si>
    <t>05.02.01.c</t>
  </si>
  <si>
    <t>05.05.01.a</t>
  </si>
  <si>
    <t>Mehrpreis für jeden cm Mehrdicke</t>
  </si>
  <si>
    <t>02.07.02.01.a</t>
  </si>
  <si>
    <t>02.12.01.01.a</t>
  </si>
  <si>
    <t>Corrimani in acciaio</t>
  </si>
  <si>
    <t>03.06.01.01.a</t>
  </si>
  <si>
    <t>03.06.01.01.b</t>
  </si>
  <si>
    <t>03.06.01.01.c**</t>
  </si>
  <si>
    <t>03.06.01.01.d**</t>
  </si>
  <si>
    <t>02.12.10.10.a**</t>
  </si>
  <si>
    <t>Scossalina alluminio: 67cm</t>
  </si>
  <si>
    <t>Dachrandabschluß Alu: 67cm</t>
  </si>
  <si>
    <t>08.05.04.01.g*</t>
  </si>
  <si>
    <t>04.05.03.01.a*</t>
  </si>
  <si>
    <t>BF 01a &amp; 01b 
BF 02a &amp; 02b</t>
  </si>
  <si>
    <t>09.04.03.09**</t>
  </si>
  <si>
    <t>09.04.03.09.a**</t>
  </si>
  <si>
    <t>04.05.03.10**</t>
  </si>
  <si>
    <t>Finestra 720 x 1320 (foro muro)</t>
  </si>
  <si>
    <t>Finestra 1880 x 1320 (foro muro)</t>
  </si>
  <si>
    <t>Finestra 1250 x 1320 (foro muro)</t>
  </si>
  <si>
    <t>04.05.01.02.a*</t>
  </si>
  <si>
    <t>04.05.03.03.a*</t>
  </si>
  <si>
    <t>Controparete su sottostruttura metallica</t>
  </si>
  <si>
    <t>Controsoffitti lastre di cartongesso</t>
  </si>
  <si>
    <t>05.06.03.a</t>
  </si>
  <si>
    <t>05.06.05.a</t>
  </si>
  <si>
    <t>05.06.09.a</t>
  </si>
  <si>
    <t>02.07.01.03.b</t>
  </si>
  <si>
    <t>Blocchi forati BF 00-21 per pareti divisorie interne: spessore 12 cm, da 1200 Kg/m³</t>
  </si>
  <si>
    <t>02.07.01.02.a</t>
  </si>
  <si>
    <t>Blocchi semipieni BS 11-21 per muratura portante, di controventamento e di tamponamento: sp. 30 cm</t>
  </si>
  <si>
    <t>Blocchi forati F4 per tramezze 
spessore 12 cm</t>
  </si>
  <si>
    <t>02.09.03.12**</t>
  </si>
  <si>
    <t>09.03.30.23.**</t>
  </si>
  <si>
    <t xml:space="preserve">Cordolo in piatto di acciaio zincato </t>
  </si>
  <si>
    <t xml:space="preserve">Fornitura e posa di "blocco finestra" </t>
  </si>
  <si>
    <t>Rasatura e strato di finitura su supporto in legno esterno</t>
  </si>
  <si>
    <t>Smontaggio tende da sole, compreso trasporto a rifiuto e oneri di discarica</t>
  </si>
  <si>
    <t>Rimozione di copertura in lamiera metallica, compreso trasporto a rifiuto e oneri di discarica</t>
  </si>
  <si>
    <t>02.01.03.25.**</t>
  </si>
  <si>
    <t>08.05.04.05.a*</t>
  </si>
  <si>
    <t>Rivestimento davanzale in alluminio: 20-33 cm</t>
  </si>
  <si>
    <t>0.00</t>
  </si>
  <si>
    <t>03.02.01</t>
  </si>
  <si>
    <t xml:space="preserve">Fornitura e posa in opera di pavimento in legno prefinito </t>
  </si>
  <si>
    <t>03.02.10</t>
  </si>
  <si>
    <t xml:space="preserve">Fornitura e posa in opera di battiscopa in legno </t>
  </si>
  <si>
    <t>04.05.03.11**</t>
  </si>
  <si>
    <t>01.01.10</t>
  </si>
  <si>
    <t xml:space="preserve">Rimozione di tutto il pacchetto di sottofondo esistente </t>
  </si>
  <si>
    <t>01.01.25</t>
  </si>
  <si>
    <t>Rimozione di rivestimenti in ceramica, compreso riempimento con malta</t>
  </si>
  <si>
    <t>MURATURE</t>
  </si>
  <si>
    <t>OPERE VARIE DA MURATORE</t>
  </si>
  <si>
    <t>INTONACI</t>
  </si>
  <si>
    <t>SOTTOFONDI, MASSETTI, ISOLAZIONI ACUSTICHE</t>
  </si>
  <si>
    <t>01.07.05</t>
  </si>
  <si>
    <t>Realizzazione di isolamento acustico 5 mm</t>
  </si>
  <si>
    <t>Pavimento con piastrelle in ceramica porcellanata (20x20) (nr. 110)</t>
  </si>
  <si>
    <t>05.03.01</t>
  </si>
  <si>
    <t>05.04.01</t>
  </si>
  <si>
    <t>Piastrelle in ceramica smaltata (20x20) (nr. 125)</t>
  </si>
  <si>
    <t>02.01.26</t>
  </si>
  <si>
    <t xml:space="preserve">Fornitura e posa di lamina in alluminio, spessore 3 mm </t>
  </si>
  <si>
    <t>PAVIMENTI  E RIVESTIMENTI</t>
  </si>
  <si>
    <t>OPERE DA PITTORE</t>
  </si>
  <si>
    <t>05.02.08</t>
  </si>
  <si>
    <t>Carteggiatura generale di superfici interne tinteggiate</t>
  </si>
  <si>
    <t>05.02.10</t>
  </si>
  <si>
    <t xml:space="preserve">Rasatura a due riprese incrociate di stucco a base di gesso </t>
  </si>
  <si>
    <t>10.02.01</t>
  </si>
  <si>
    <t>Tracce per rimozione vecchi radiatori e posa nuovi</t>
  </si>
  <si>
    <t>10.02.02</t>
  </si>
  <si>
    <t xml:space="preserve">Assistenze murarie per la posa di cassette collettori </t>
  </si>
  <si>
    <t>10.02.05</t>
  </si>
  <si>
    <t xml:space="preserve">Rimozione e nuova formazione di attacchi impianto idrosanitario </t>
  </si>
  <si>
    <t>10.02.10</t>
  </si>
  <si>
    <t>Assistenze murarie per posa cassette di cacciata ad incasso</t>
  </si>
  <si>
    <t>ASSISTENZE MURARIE PER OPERE DA IDRAULICO</t>
  </si>
  <si>
    <t>10.03.02</t>
  </si>
  <si>
    <t>Assistenze articolo 10.03.01, sopra i 100,00 m2</t>
  </si>
  <si>
    <t>ASSISTENZE MURARIE PER OPERE DA ELETTRICISTA</t>
  </si>
  <si>
    <t>04.01.01.03</t>
  </si>
  <si>
    <t>02.12.10.10.b**</t>
  </si>
  <si>
    <t>OPERE DA FALEGNAME</t>
  </si>
  <si>
    <t xml:space="preserve">09.05.01.b </t>
  </si>
  <si>
    <t>Porta ad anta battente in legno: rovere/faggio</t>
  </si>
  <si>
    <t>Portoncini blindati: rovere/faggio</t>
  </si>
  <si>
    <t>Rimozione di vecchi bancali o di soglie di qualsiasi materiale e dimensione</t>
  </si>
  <si>
    <t>Entfernen der bestehenden Fensterbänke oder Türschwellen jeglichen Typs und jeglichen Ausmaßes.</t>
  </si>
  <si>
    <t>05.02.01</t>
  </si>
  <si>
    <t xml:space="preserve">Asportazione completa di vecchi strati di pittura </t>
  </si>
  <si>
    <t>Massetto alleggerito in calcestruzzo cellulare densità 400-500 kg/m3 (sp. 7 cm) (nr. 310)</t>
  </si>
  <si>
    <t>Sovrapprezzo per ogni cm di maggior spessore</t>
  </si>
  <si>
    <t>05.02.04.c</t>
  </si>
  <si>
    <t>Massetto cementizio per posa di pavimenti (anche in pendenza) e/o per protezione di impermeabilizzazione Rck  20 N/mm2, con armatura metallica (nr. 314) sp 8 cm</t>
  </si>
  <si>
    <t>Pittura a tempera su supporti in muratura e calcestruzzo per interni (cantine)</t>
  </si>
  <si>
    <t>Soglia in marmo per portafinestra: in marmo Bianco di Carrara tipo C, Botticino tipo semiclassico,Trani bronzetto, Perlato Royal, Rosso di Verona, Breccia sarda venata, Bardiglio, Travertino romano</t>
  </si>
  <si>
    <t>Rimozione di battiscopa in marmo,  ceramica o PVC incollato, incluso ripristino dell’intonaco di fondo</t>
  </si>
  <si>
    <t>01.01.43</t>
  </si>
  <si>
    <t>02.09.01.03.a</t>
  </si>
  <si>
    <t>Bancale interno in legno: con profondità fino a 35 cm</t>
  </si>
  <si>
    <t>BF 07a</t>
  </si>
  <si>
    <t>09.01.30.10.f**</t>
  </si>
  <si>
    <t>Demolizione muratura di calcestruzzo o mattoni</t>
  </si>
  <si>
    <t>Demolizione in breccia, sovrapprezzo alla voce 02.01.02.01</t>
  </si>
  <si>
    <t>Rimozione: gronde e pluviali, compreso trasporto a rifiuto e oneri di discarica</t>
  </si>
  <si>
    <t>Rimozione: parapetti metallici dei balconi, compreso trasporto a rifiuto e oneri di discarica</t>
  </si>
  <si>
    <t>Rimozione: superfici di rivestimento in pietra, compreso trasporto a rifiuto e oneri di discarica</t>
  </si>
  <si>
    <t>Rimozione di selciato: Demolizione di selciati a secco, spessore fino a 40 cm</t>
  </si>
  <si>
    <t>Asporto di cordonata</t>
  </si>
  <si>
    <t xml:space="preserve">Rimozione di strato superficiale di terra di coltivo fino alla profondità di 30 cm
</t>
  </si>
  <si>
    <t>Scavo generale con mezzo meccanico: con trasporto e scarico a pubbliche discariche compresi i diritti di discarica</t>
  </si>
  <si>
    <t>Scavo a sezione obbligata: con mezzo meccanico con trasporto entro cantiere</t>
  </si>
  <si>
    <t>Scavo per condotte: con mezzi meccanici profondità 2,0 m</t>
  </si>
  <si>
    <t>Rinterro con materiale di scavo: con mezzi meccanici</t>
  </si>
  <si>
    <t>Membrana sintetica in lega di poliolefine flessibili normali (FPO), codice “FPO 01.00.00.”, spessore mm 1,8 (nr. 201)</t>
  </si>
  <si>
    <t>Risvolto in alto in membrana sintetica in lega di poliolefine flessibili normali (FPO), spessore 1,8 mm</t>
  </si>
  <si>
    <t>Risvolto in basso in membrana sintetica in lega di poliolefine flessibili normali (FPO), spessore di mm 1,8 mm</t>
  </si>
  <si>
    <t>Chiudiporta aereo con meccanismo ad ingranaggio</t>
  </si>
  <si>
    <t>Rimozione di qualsiasi pavimento tipo piastrelle, marmette</t>
  </si>
  <si>
    <t>Rimozione delle piante esistenti</t>
  </si>
  <si>
    <t>Preparazione del supporto per cappotto</t>
  </si>
  <si>
    <t>Cappotto in Eps: spessore lastre 6 cm</t>
  </si>
  <si>
    <t>Membrana bituminosa per pavimento di scantinato con polimeri (PAO), codice “BPP 11.00.00”, spessore 4 mm</t>
  </si>
  <si>
    <t>Membrana bituminosa con polimeri (PAO), codice “BPP 11.00.00”, spessore di mm 4 mm di membrana bituminosa (liscia)+ 4 mm di membrana bituminosa ardesiata per piccole superfici</t>
  </si>
  <si>
    <t>Isolamento termico in lastre di polistirene estruso per zoccoli e soglie balconi  sp 6 cm</t>
  </si>
  <si>
    <t>Isolamento termico in lastre di polistirene estruso per zoccoli e soglie balconi  sp 10 cm</t>
  </si>
  <si>
    <t>Massicciata con misto naturale ghiaioso per formazione di strade, cortili e piazze</t>
  </si>
  <si>
    <t>Terra da coltivo: stendimento meccanico</t>
  </si>
  <si>
    <t>Messa a dimora di piante:sul prezzo di origine</t>
  </si>
  <si>
    <t>Pittura a smalto opaco all'acqua</t>
  </si>
  <si>
    <t>Sovrapprezzo per ogni cm di maggior spessore (cm 13)</t>
  </si>
  <si>
    <t>Fornitura e posa in opera, del sistema di protezione lineare anticaduta</t>
  </si>
  <si>
    <t>Fornitura e posa di portabici acciaio zincato preverniciato</t>
  </si>
  <si>
    <t xml:space="preserve">Smalto coprente: sintetico alchilico per esterni </t>
  </si>
  <si>
    <t xml:space="preserve">Pavimento in marmo </t>
  </si>
  <si>
    <t>Pedata in marmo per gradino interno/esterno</t>
  </si>
  <si>
    <t>Alzata in marmo per gradino interno/esterno</t>
  </si>
  <si>
    <t xml:space="preserve">Zoccolino battiscopa in marmo </t>
  </si>
  <si>
    <t>Veneziana da esterno con lamella da 58-60 mm .</t>
  </si>
  <si>
    <t>09.03.30.20.g1**</t>
  </si>
  <si>
    <t>09.03.30.20.z**</t>
  </si>
  <si>
    <t>02.01.03.04**</t>
  </si>
  <si>
    <t xml:space="preserve">Rimozione pensiline in alluminio e policarbonato </t>
  </si>
  <si>
    <t>Rimozione apparecchi idrosanitari</t>
  </si>
  <si>
    <t>Abtragen von sanit. Gegenständen</t>
  </si>
  <si>
    <t>Tubazioni in plastica tipo PE-Xa, complete di ancoraggi e pezzi speciali</t>
  </si>
  <si>
    <t xml:space="preserve">Kunststoffrohre vom Typ PE-Xa, komplett mit Zubehör, Verankerungen und Formstücken </t>
  </si>
  <si>
    <t>16 x 2,2 PN10</t>
  </si>
  <si>
    <t>20 x 2,8 PN10</t>
  </si>
  <si>
    <t>Detentore:</t>
  </si>
  <si>
    <t>Rücklaufregler:</t>
  </si>
  <si>
    <t>DN 10 - 3/8"</t>
  </si>
  <si>
    <t>Valvolina di sfiato per radiatori</t>
  </si>
  <si>
    <t>Heizkörperentlüftungsventil</t>
  </si>
  <si>
    <t>spessore 9, diam. 3/8"</t>
  </si>
  <si>
    <t>Stärke   9, Durchmesser 3/8"</t>
  </si>
  <si>
    <t>spessore 11, diam. 1/2"</t>
  </si>
  <si>
    <t>Stärke 11, Durchmesser 1/2"</t>
  </si>
  <si>
    <t>Valvola con testa termostatica per radiatori</t>
  </si>
  <si>
    <t>Thermostatventil mit Thermostatkopf für Heizkörper</t>
  </si>
  <si>
    <t>3/8"</t>
  </si>
  <si>
    <t>Radiatori tubolari</t>
  </si>
  <si>
    <t xml:space="preserve">Röhrenheizkörper </t>
  </si>
  <si>
    <t>2 colonne, h 600 mm</t>
  </si>
  <si>
    <t>2 Röhren, h 600 mm</t>
  </si>
  <si>
    <t>2 colonne, h 1800 mm</t>
  </si>
  <si>
    <t xml:space="preserve"> 2 Röhren, h 1800 mm</t>
  </si>
  <si>
    <t>3 colonne, h 600 mm</t>
  </si>
  <si>
    <t>3 Röhren, h 600 mm</t>
  </si>
  <si>
    <t>3 colonne, h 2000 mm</t>
  </si>
  <si>
    <t>3 Röhren, h 2000 mm</t>
  </si>
  <si>
    <t>Radiatori da bagno scaldasalviette</t>
  </si>
  <si>
    <t>Badeheizkörper als Handtuchhalter</t>
  </si>
  <si>
    <t>h 1450 mm, larghezza 480 mm</t>
  </si>
  <si>
    <t>h 1450 mm, Breite 480 mm</t>
  </si>
  <si>
    <t>h 1450 mm, larghezza 580 mm</t>
  </si>
  <si>
    <t>h 1450 mm, Breite 580 mm</t>
  </si>
  <si>
    <t>h 1720 mm, larghezza 480 mm</t>
  </si>
  <si>
    <t>h 1720 mm, Breite 480 mm</t>
  </si>
  <si>
    <t xml:space="preserve">Tubazione in polietilene reticolato tipo PE-Xa per acqua potabile </t>
  </si>
  <si>
    <t>Vernetzte Polyäthylen-Rohrleitungen, Typ PE-Xa für Trinkwasser</t>
  </si>
  <si>
    <t>ø 20 x 2,8 PN10</t>
  </si>
  <si>
    <t>ø 25 x 3,5 PN10</t>
  </si>
  <si>
    <t xml:space="preserve">Tubazione in polipropilene per scarichi a pavimento </t>
  </si>
  <si>
    <t>Abflussleitungen in Polypropylen für Bodenabläufe (horizontale Verläufe)</t>
  </si>
  <si>
    <t>ø 50</t>
  </si>
  <si>
    <t>ø 90</t>
  </si>
  <si>
    <t>ø 100</t>
  </si>
  <si>
    <t>spessore 11, diam. 3/4"</t>
  </si>
  <si>
    <t>Stärke 11, Durchmesser 3/4"</t>
  </si>
  <si>
    <t>DN 20 - 3/4"</t>
  </si>
  <si>
    <t>Attacco in attesa per cucina</t>
  </si>
  <si>
    <t>Küchenanschlußgarnitur</t>
  </si>
  <si>
    <t>Attacco in attesa per lavatrice/lavastoviglie</t>
  </si>
  <si>
    <t>Waschmaschinen/Spülmaschinenanschlußgarnitur</t>
  </si>
  <si>
    <t>Lavabi con accessori</t>
  </si>
  <si>
    <t xml:space="preserve">Waschbecken mit Zubehör </t>
  </si>
  <si>
    <t>65 x 55 cm</t>
  </si>
  <si>
    <t>Bidet con accessori</t>
  </si>
  <si>
    <t>Bidet mit Zubehör</t>
  </si>
  <si>
    <t>Vasi WC con accessori</t>
  </si>
  <si>
    <t>WC-Schale mit Zubehör</t>
  </si>
  <si>
    <t>vaso WC con elemento di montaggio senza aspirazione odori</t>
  </si>
  <si>
    <t>WC-Schale ohne Geruchs-Absaugvorrichtung</t>
  </si>
  <si>
    <t>Piatti doccia con accessori</t>
  </si>
  <si>
    <t xml:space="preserve">Duschtassen mit Zubehör </t>
  </si>
  <si>
    <t>80 x 80 x 14 cm</t>
  </si>
  <si>
    <t>70 x 70 x 14 cm</t>
  </si>
  <si>
    <t>Rubinetti per lavabi</t>
  </si>
  <si>
    <t>Mischbatterie für Waschbecken</t>
  </si>
  <si>
    <t>Rubinetti per bidet</t>
  </si>
  <si>
    <t>Mischbatterie für Bidet</t>
  </si>
  <si>
    <t>Rubinetti per docce con accessori</t>
  </si>
  <si>
    <t>Mischbatterie für Duschen mit Zubehör</t>
  </si>
  <si>
    <t>02.01.03.13</t>
  </si>
  <si>
    <t>13.03.03</t>
  </si>
  <si>
    <t>13.03.03.a</t>
  </si>
  <si>
    <t>13.03.03.b</t>
  </si>
  <si>
    <t>13.03.07.03*</t>
  </si>
  <si>
    <t>13.03.07.03*.a</t>
  </si>
  <si>
    <t>13.03.07.04*</t>
  </si>
  <si>
    <t>13.04.03</t>
  </si>
  <si>
    <t>13.04.03.a</t>
  </si>
  <si>
    <t>13.04.03.b</t>
  </si>
  <si>
    <t>13.14.03</t>
  </si>
  <si>
    <t>13.14.03.a</t>
  </si>
  <si>
    <t>13.18.01</t>
  </si>
  <si>
    <t>13.18.01.a</t>
  </si>
  <si>
    <t>13.18.01.c</t>
  </si>
  <si>
    <t>13.18.01.e</t>
  </si>
  <si>
    <t>13.18.01.h</t>
  </si>
  <si>
    <t>13.18.02</t>
  </si>
  <si>
    <t>13.18.02.c</t>
  </si>
  <si>
    <t>13.18.02.d</t>
  </si>
  <si>
    <t>13.18.02.e</t>
  </si>
  <si>
    <t>14.01.02</t>
  </si>
  <si>
    <t>14.01.02.b</t>
  </si>
  <si>
    <t>14.01.02.c</t>
  </si>
  <si>
    <t>14.01.04</t>
  </si>
  <si>
    <t>14.01.04.a</t>
  </si>
  <si>
    <t>14.01.04.b</t>
  </si>
  <si>
    <t>14.01.04.c</t>
  </si>
  <si>
    <t>14.02.03</t>
  </si>
  <si>
    <t>14.02.03.b</t>
  </si>
  <si>
    <t>14.02.03.c</t>
  </si>
  <si>
    <t>14.07.03**.b</t>
  </si>
  <si>
    <t>14.09.07.01*</t>
  </si>
  <si>
    <t>14.09.07.02*</t>
  </si>
  <si>
    <t>14.16.01</t>
  </si>
  <si>
    <t>14.16.01.b</t>
  </si>
  <si>
    <t>14.16.02</t>
  </si>
  <si>
    <t>14.16.03</t>
  </si>
  <si>
    <t>14.16.03.a</t>
  </si>
  <si>
    <t>14.16.04</t>
  </si>
  <si>
    <t>14.16.04.a</t>
  </si>
  <si>
    <t>14.16.04.c</t>
  </si>
  <si>
    <t>14.17.01</t>
  </si>
  <si>
    <t>14.17.02</t>
  </si>
  <si>
    <t>14.17.03</t>
  </si>
  <si>
    <t xml:space="preserve">Assistenze murarie </t>
  </si>
  <si>
    <t>02.18.10**</t>
  </si>
  <si>
    <t>crp/pach</t>
  </si>
  <si>
    <t>Lampada stagna LED  4000lm</t>
  </si>
  <si>
    <t>Lampada stagna LED  6000lm</t>
  </si>
  <si>
    <t>Plafoniera in IP50 Nella seguente esecuzione: Tipo: 19W LED840 Q310 PM EVG IP54</t>
  </si>
  <si>
    <t>Plafoniera in IP50 Nella seguente esecuzione: Tipo: 19W LED840 Q310 PM EVG IP54 compreso luce d'emergenza 1h autonomia</t>
  </si>
  <si>
    <t>Lampada su palo</t>
  </si>
  <si>
    <t>Lampada a prete stagna</t>
  </si>
  <si>
    <t>Paletto quadrato</t>
  </si>
  <si>
    <t>LINEA CONTINUA 1,5m TUTTOVETRO CALPESTABILI</t>
  </si>
  <si>
    <t>LINEA CONTINUA 0,5m TUTTOVETRO CALPESTABILI</t>
  </si>
  <si>
    <t>modulo fotovoltaico</t>
  </si>
  <si>
    <t>Montaggio in piedi di moduli fotovoltaici su tetti piani</t>
  </si>
  <si>
    <t>Inverter per impianto foltovoltaico per l'alimentazione in rete di corrente solare</t>
  </si>
  <si>
    <t>Cablaggio</t>
  </si>
  <si>
    <t>Quadro stagno per il montaggio all'aperto</t>
  </si>
  <si>
    <t>Elaborazione delle pratiche</t>
  </si>
  <si>
    <t>Contatore elettronico d'energia monofase M-BUS</t>
  </si>
  <si>
    <t>Contatore elettronico d'energia trifase M-BUS</t>
  </si>
  <si>
    <t>Cablaggio M- Bus</t>
  </si>
  <si>
    <t>Centralina M-bus per 120 contatori</t>
  </si>
  <si>
    <t>Allacciamento contatto magnetico fornito da terzi</t>
  </si>
  <si>
    <t>Punto Bus</t>
  </si>
  <si>
    <t>Visualizzazione: Per ogni pagina visualizzata:</t>
  </si>
  <si>
    <t>Attivatore circuitale o attuatore regolabile (Dimmer) Nei seguenti esecuzioni: per canale 10A con rivelatore di corrente</t>
  </si>
  <si>
    <t>Alimentatore Nelle seguenti esecuzioni: 640mA - 2 linee BUS</t>
  </si>
  <si>
    <t>Accoppiatore</t>
  </si>
  <si>
    <t>Panello LCD</t>
  </si>
  <si>
    <t>KNX Internet-Controller</t>
  </si>
  <si>
    <t>Sensore Nelle seguenti esecuzioni: ingresso binario (8)</t>
  </si>
  <si>
    <t>Sensore Nelle seguenti esecuzioni: Sensore temperature, umidità e CO2</t>
  </si>
  <si>
    <t>Prezzo forfetario per intervento in alloggio tipo</t>
  </si>
  <si>
    <t>Planimetria completa dell’alloggio</t>
  </si>
  <si>
    <t>Misurazione del valore di segnale per prese TV o Sat</t>
  </si>
  <si>
    <t>Misurazione e relativa dichiarazione del valore di dispersione a terra dell’impianto finito.</t>
  </si>
  <si>
    <t>Impianto citofonico/portiere elettrico Pulsantiera esterna fino a 14 pulsanti</t>
  </si>
  <si>
    <t>Impianto citofonico/portiere elettrico RG 59</t>
  </si>
  <si>
    <t>Impianto citofonico/portiere elettrico Punto citofonico alloggio</t>
  </si>
  <si>
    <t>Impianto citofonico/portiere elettrico Attacco apriporta</t>
  </si>
  <si>
    <t>Alimentazione e collegamento dell’apparecchio di aerazione appartamento</t>
  </si>
  <si>
    <t>Interruttore magnetotermico-differenziale due poli protetti</t>
  </si>
  <si>
    <t>Formazione di presa universale (forno, caldaia)</t>
  </si>
  <si>
    <t>Demontaggiodel vecchio impianto</t>
  </si>
  <si>
    <t>Operaio specializzato</t>
  </si>
  <si>
    <t>Operaio qualificato</t>
  </si>
  <si>
    <t>Operaio comune</t>
  </si>
  <si>
    <t>Dispersori di profondità: A croce, sezione 50x50x5 mm a) lunghezza 1,0 m</t>
  </si>
  <si>
    <t>Dispersori orizzontali / lineari Dispersore piatto: a) Sezione 30x3,5 mm</t>
  </si>
  <si>
    <t>Dispersori orizzontali / lineari Dispersore a fune spiroidale: c) Diametro 35 mm</t>
  </si>
  <si>
    <t>Attacchi equipotenziali: nel locale centrale termica</t>
  </si>
  <si>
    <t>Canali Canale portacavi metallico: a) dimensioni 100 x 75 mm</t>
  </si>
  <si>
    <t>Canali Canale portacavi metallico: b) dimensioni 200 x 75 mm</t>
  </si>
  <si>
    <t>Canali Canale portacavi metallico: c) dimensioni 300 x 75 mm</t>
  </si>
  <si>
    <t>Canali Canale portacavi in materiale plastico isolante a) dimensioni 40x40 mm</t>
  </si>
  <si>
    <t>Canali Canale portacavi in materiale plastico isolante b) dimensioni 80x40 mm</t>
  </si>
  <si>
    <t>Canali Canale portacavi in materiale plastico isolante c) dimensioni 100x40 mm</t>
  </si>
  <si>
    <t>Tubi: Tubo rigido per montaggio a vista, del tipo ""medio"" e liscio" a) D = 20 mm"</t>
  </si>
  <si>
    <t>Tubi: Tubo rigido per montaggio a vista, del tipo ""medio"" e liscio" b) D = 25 mm"</t>
  </si>
  <si>
    <t>Tubi: Tubo rigido per montaggio a vista, del tipo ""medio"" e liscio" c) D = 32 mm"</t>
  </si>
  <si>
    <t>Tubi: Tubo pieghevole, per montaggio sotto traccia del tipo corrugato ""medio""" a) D = 25 mm"</t>
  </si>
  <si>
    <t>Tubi: Tubo pieghevole, per montaggio sotto traccia del tipo corrugato ""medio""" b) D = 32 mm"</t>
  </si>
  <si>
    <t>Tubi: Tubo pieghevole, per montaggio sotto traccia del tipo corrugato ""medio""" c) D = 40 mm"</t>
  </si>
  <si>
    <t>Tubi: Cavidotto per montaggio entro terra, a doppia parete, esterno corrugato e interno liscio, del tipo ""450""" a) DN 110/94"</t>
  </si>
  <si>
    <t>Tubi: Cavidotto per montaggio entro terra, a doppia parete, esterno corrugato e interno liscio, del tipo ""450""" b) DN 125/107"</t>
  </si>
  <si>
    <t>Scatole portafrutto e cassette di derivazione: Cassetta di derivazione per montaggio a vista a) 100x100x50 mm</t>
  </si>
  <si>
    <t>Scatole portafrutto e cassette di derivazione: Cassetta di derivazione per montaggio a vista b) 110x150x70 mm</t>
  </si>
  <si>
    <t>Scatole portafrutto e cassette di derivazione: Cassetta di derivazione per montaggio a vista c) 190x240x90 mm</t>
  </si>
  <si>
    <t>Scatole portafrutto e cassette di derivazione: Cassetta di derivazione per montaggio a vista d) 300x380x120 mm</t>
  </si>
  <si>
    <t>Scatole portafrutto e cassette di derivazione: Pozzetti e chiusini carrabili b) 40x40x40</t>
  </si>
  <si>
    <t>Cavi Cavo elettrico tipo ""N07V-K"" / ""H07V-K"":" a) 1 x 1,5 mm2"</t>
  </si>
  <si>
    <t>Cavi Cavo elettrico tipo ""N07V-K"" / ""H07V-K"":" b) 1 x 2,5 mm2"</t>
  </si>
  <si>
    <t>Cavi Cavo elettrico tipo ""N07V-K"" / ""H07V-K"":" c) 1 x 4mm2"</t>
  </si>
  <si>
    <t>Cavi Cavo elettrico tipo ""N07V-K"" / ""H07V-K"":" d) 1 x 6mm2"</t>
  </si>
  <si>
    <t>Cavi Cavo elettrico tipo ""N07V-K"" / ""H07V-K"":" e) 1 x 10 mm2"</t>
  </si>
  <si>
    <t>Cavi Cavo elettrico tipo ""N07V-K"" / ""H07V-K"":" f) 1 x 16 mm2"</t>
  </si>
  <si>
    <t>Cavi Cavo elettrico tipo ""FG7OR"", bipolare" b) 2 x 2,5 mm2"</t>
  </si>
  <si>
    <t>Cavi Cavo elettrico tipo ""FG7OR"", bipolare" c) 2 x 4mm2"</t>
  </si>
  <si>
    <t>Cavi Cavo elettrico tipo ""FG7OR"", bipolare" d) 2 x 6mm2"</t>
  </si>
  <si>
    <t>Cavi Cavo elettrico tipo ""FG7OR"", bipolare" e) 2 x 10 mm2"</t>
  </si>
  <si>
    <t>Cavi Cavo elettrico tipo ""FG7OR"", tripolare" a) 3 x 1,5 mm2"</t>
  </si>
  <si>
    <t>Cavi Cavo elettrico tipo ""FG7OR"", tripolare" b) 3 x 2,5 mm2"</t>
  </si>
  <si>
    <t>Cavi Cavo elettrico tipo ""FG7OR"", tripolare" c) 3 x 4mm2"</t>
  </si>
  <si>
    <t>Cavi Cavo elettrico tipo ""FG7OR"", tripolare" d) 3 x 6mm2"</t>
  </si>
  <si>
    <t>Cavi Cavo elettrico tipo ""FG7OR"", pentapolare" a) 5 x 1,5 mm2"</t>
  </si>
  <si>
    <t>Cavi Cavo elettrico tipo ""FG7OR"", pentapolare" b) 5 x 2,5 mm2"</t>
  </si>
  <si>
    <t>Cavi Cavo elettrico tipo ""FG7OR"", pentapolare" c) 5 x 4mm2"</t>
  </si>
  <si>
    <t>Cavi Cavo elettrico tipo ""FG7OR"", pentapolare" d) 5 x 6mm2"</t>
  </si>
  <si>
    <t>Cavi Cavo elettrico tipo ""FG7OR"", pentapolare" e) 5 x 10 mm2"</t>
  </si>
  <si>
    <t>Cavi Cavo elettrico tipo ""FG7OR"", pentapolare" f) 5 x 16 mm2"</t>
  </si>
  <si>
    <t>Cavi Cavo elettrico tipo ""N07V-K"", in ""trecciola"" per citofonia" a) 2cp"</t>
  </si>
  <si>
    <t>Quadri di distribuzione (involucri) Quadro da parete, per la partenza delle linee delle unità immobiliari (alloggio e relativa cantina e garage,vani commerciali) e) dimensioni 36 moduli</t>
  </si>
  <si>
    <t>Quadri di distribuzione (involucri) Quadro da parete, per la partenza delle linee delle unità immobiliari (alloggio e relativa cantina e garage,vani commerciali) f) dimensioni 54 moduli</t>
  </si>
  <si>
    <t>Quadri di distribuzione (involucri) Quadro da parete, per la partenza delle linee delle unità immobiliari (alloggio e relativa cantina e garage,vani commerciali) g) dimensioni 72 moduli</t>
  </si>
  <si>
    <t>Apparecchi e dispositivi elettrici Interruttore automatico magnetotermico a) Da 6 a 32 A, bipolare</t>
  </si>
  <si>
    <t>Apparecchi e dispositivi elettrici Interruttore automatico magnetotermico b) Da 6 a 32 A, quadripolare</t>
  </si>
  <si>
    <t>Apparecchi e dispositivi elettrici Interruttore automatico magnetotermico c) Da 40 a 63 A quadripolare</t>
  </si>
  <si>
    <t>Apparecchi e dispositivi elettrici Interruttore non automatico b) Da 6 a 32 A, quadripolare</t>
  </si>
  <si>
    <t>Apparecchi e dispositivi elettrici Interruttore differenziale istantaneo, classe A a) 2x25 A / 30 mA</t>
  </si>
  <si>
    <t>Apparecchi e dispositivi elettrici Interruttore differenziale istantaneo, classe A b) 4x25A / 30 mA</t>
  </si>
  <si>
    <t>Apparecchi e dispositivi elettrici Interruttore differenziale istantaneo, classe A c) 4x25A / 300 mA</t>
  </si>
  <si>
    <t>Apparecchi e dispositivi elettrici Interruttore differenziale istantaneo, classe A d) 4x40A / 300 mA</t>
  </si>
  <si>
    <t>Apparecchi e dispositivi elettrici Interruttore differenziale istantaneo, classe B a) 4x25A /300 mA</t>
  </si>
  <si>
    <t>Apparecchi e dispositivi elettrici Orologio digitale 1 canale</t>
  </si>
  <si>
    <t>Apparecchi e dispositivi elettrici Interruttore crepuscolare con fotocellula separata</t>
  </si>
  <si>
    <t>Apparecchi e dispositivi elettrici Contattore: a) bipolare 20A</t>
  </si>
  <si>
    <t>Apparecchi e dispositivi elettrici Contattore: b) quadripolare 40A</t>
  </si>
  <si>
    <t>Apparecchi e dispositivi elettrici Relè passo passo b) Contatto in scambio</t>
  </si>
  <si>
    <t>Apparecchi e dispositivi elettrici Limitatori di sovratensioni c) Scaricatore combinato di tipo 2, 2P</t>
  </si>
  <si>
    <t>Apparecchi e dispositivi elettrici Limitatori di sovratensioni d) Scaricatore combinato di tipo 2, 4P</t>
  </si>
  <si>
    <t>Punti luce: Punti luce con sistemi di posa ""a vista"" IP 44" a) Punto luce con interruttore,"</t>
  </si>
  <si>
    <t>Punti luce: Punti luce con sistemi di posa ""a vista"" IP 44" e) Punto luce a relè con due pulsanti"</t>
  </si>
  <si>
    <t>Punti luce: Punti luce con sistemi di posa ""a vista"" IP 44" g) Per ogni pulsante illuminato in più"</t>
  </si>
  <si>
    <t>Punti luce: Punti luce con sistemi di posa ""a vista"" IP 44" h) Per ogni punto luce in parallelo in più"</t>
  </si>
  <si>
    <t>Punti presa con sistemi di posa ""a vista"":" a) Punto presa"</t>
  </si>
  <si>
    <t>Altre tipologie di punti ""utilizzatori"":" Punto per comando di emergenza"</t>
  </si>
  <si>
    <t>Apparecchi di illuminazione Plafoniera stagna per cantine: b) da 36 W</t>
  </si>
  <si>
    <t>Impianto di illuminazione di emergenza/sicurezza Punto illuminazione di emergenza: b)  A vista</t>
  </si>
  <si>
    <t>Misura resistenza di terra</t>
  </si>
  <si>
    <t>Dichiarazione di conformità dei servizi comuni per l'intero edificio d) Fino a 50 unità immobiliari</t>
  </si>
  <si>
    <t>Dichiarazione di conformità per ogni unità immobiliare con elaborazione dei disegni e degli schemi elettrici allo stato finale</t>
  </si>
  <si>
    <t>Raccolta di tutta la documentazione per il collaudo e per la realizzazione del fascicolo dell'opera</t>
  </si>
  <si>
    <t xml:space="preserve">   5  . 1  .26 **</t>
  </si>
  <si>
    <t xml:space="preserve">   5  . 1  .27 **</t>
  </si>
  <si>
    <t xml:space="preserve">   5  .19  . 1A**</t>
  </si>
  <si>
    <t xml:space="preserve">   5  .19  . 1B**</t>
  </si>
  <si>
    <t xml:space="preserve">   5  .19  .13 **</t>
  </si>
  <si>
    <t xml:space="preserve">   5  .19  .14 **</t>
  </si>
  <si>
    <t xml:space="preserve">   5  .19  .15 **</t>
  </si>
  <si>
    <t xml:space="preserve">   5  .19  .16 **</t>
  </si>
  <si>
    <t xml:space="preserve">   5  .19  .17 **</t>
  </si>
  <si>
    <t xml:space="preserve">  32  .21  . 1 **</t>
  </si>
  <si>
    <t xml:space="preserve">  32  .21  . 2 **</t>
  </si>
  <si>
    <t xml:space="preserve">  32  .21  . 3 **</t>
  </si>
  <si>
    <t xml:space="preserve">  32  .21  . 4 **</t>
  </si>
  <si>
    <t xml:space="preserve">  32  .21  . 5 **</t>
  </si>
  <si>
    <t xml:space="preserve">  32  .21  . 6 **</t>
  </si>
  <si>
    <t xml:space="preserve">   3  . 1  .70 **</t>
  </si>
  <si>
    <t xml:space="preserve">   3  . 1  .71 **</t>
  </si>
  <si>
    <t xml:space="preserve">   3  . 1  .72 **</t>
  </si>
  <si>
    <t xml:space="preserve">   3  . 1  .73 **</t>
  </si>
  <si>
    <t xml:space="preserve">  11  .42  . 3 **</t>
  </si>
  <si>
    <t xml:space="preserve">  27  . 1 **</t>
  </si>
  <si>
    <t xml:space="preserve">  27  .17 **</t>
  </si>
  <si>
    <t xml:space="preserve">  27  .23  . 1D**</t>
  </si>
  <si>
    <t xml:space="preserve">  27  .23  . 2A**</t>
  </si>
  <si>
    <t xml:space="preserve">  27  .23  . 3 **</t>
  </si>
  <si>
    <t xml:space="preserve">  27  .23  . 4 **</t>
  </si>
  <si>
    <t xml:space="preserve">  27  .23  . 8 **</t>
  </si>
  <si>
    <t xml:space="preserve">  27  .23  .17R**</t>
  </si>
  <si>
    <t xml:space="preserve">  27  .23  .17Z**</t>
  </si>
  <si>
    <t xml:space="preserve">  07  .01  .01</t>
  </si>
  <si>
    <t xml:space="preserve">  07  .10  .01</t>
  </si>
  <si>
    <t xml:space="preserve">  07  .10  .05</t>
  </si>
  <si>
    <t xml:space="preserve">  07  .10  .06</t>
  </si>
  <si>
    <t xml:space="preserve">  15  .04  .04 .a</t>
  </si>
  <si>
    <t xml:space="preserve">  15  .04  .04 .c</t>
  </si>
  <si>
    <t xml:space="preserve">  15  .04  .04 .d</t>
  </si>
  <si>
    <t xml:space="preserve">  15  .04  .04 .e</t>
  </si>
  <si>
    <t xml:space="preserve">   1  . 3  . 1  .40 **</t>
  </si>
  <si>
    <t xml:space="preserve">  07  .03  .09</t>
  </si>
  <si>
    <t xml:space="preserve">  07  .04  .15</t>
  </si>
  <si>
    <t xml:space="preserve">  16  . 3 **</t>
  </si>
  <si>
    <t xml:space="preserve">  08  .01  .01</t>
  </si>
  <si>
    <t xml:space="preserve">  08  .01  .02</t>
  </si>
  <si>
    <t xml:space="preserve">  08  .01  .03</t>
  </si>
  <si>
    <t xml:space="preserve">  15.01 .01 .02.a</t>
  </si>
  <si>
    <t xml:space="preserve">  15.01 .03 .01.a</t>
  </si>
  <si>
    <t xml:space="preserve">  15.01 .03 .03.c</t>
  </si>
  <si>
    <t xml:space="preserve">  15.01 .05 .03</t>
  </si>
  <si>
    <t xml:space="preserve">  15.02 .01 .01.a</t>
  </si>
  <si>
    <t xml:space="preserve">  15.02 .01 .01.b</t>
  </si>
  <si>
    <t xml:space="preserve">  15.02 .01 .01.c</t>
  </si>
  <si>
    <t xml:space="preserve">  15.02 .01 .02.a</t>
  </si>
  <si>
    <t xml:space="preserve">  15.02 .01 .02.b</t>
  </si>
  <si>
    <t xml:space="preserve">  15.02 .01 .02.c</t>
  </si>
  <si>
    <t xml:space="preserve">  15.02 .02 .01.a</t>
  </si>
  <si>
    <t xml:space="preserve">  15.02 .02 .01.b</t>
  </si>
  <si>
    <t xml:space="preserve">  15.02 .02 .01.c</t>
  </si>
  <si>
    <t xml:space="preserve">  15.02 .02 .03.a</t>
  </si>
  <si>
    <t xml:space="preserve">  15.02 .02 .03.b</t>
  </si>
  <si>
    <t xml:space="preserve">  15.02 .02 .03.c</t>
  </si>
  <si>
    <t xml:space="preserve">  15.02 .02 .05.a</t>
  </si>
  <si>
    <t xml:space="preserve">  15.02 .02 .05.b</t>
  </si>
  <si>
    <t xml:space="preserve">  15.02 .03 .01.a</t>
  </si>
  <si>
    <t xml:space="preserve">  15.02 .03 .01.b</t>
  </si>
  <si>
    <t xml:space="preserve">  15.02 .03 .01.c</t>
  </si>
  <si>
    <t xml:space="preserve">  15.02 .03 .01.d</t>
  </si>
  <si>
    <t xml:space="preserve">  15.02 .03 .06.b</t>
  </si>
  <si>
    <t xml:space="preserve">  15.02 .04 .01.a</t>
  </si>
  <si>
    <t xml:space="preserve">  15.02 .04 .01.b</t>
  </si>
  <si>
    <t xml:space="preserve">  15.02 .04 .01.c</t>
  </si>
  <si>
    <t xml:space="preserve">  15.02 .04 .01.d</t>
  </si>
  <si>
    <t xml:space="preserve">  15.02 .04 .01.e</t>
  </si>
  <si>
    <t xml:space="preserve">  15.02 .04 .01.f</t>
  </si>
  <si>
    <t xml:space="preserve">  15.02 .04 .03.b</t>
  </si>
  <si>
    <t xml:space="preserve">  15.02 .04 .03.c</t>
  </si>
  <si>
    <t xml:space="preserve">  15.02 .04 .03.d</t>
  </si>
  <si>
    <t xml:space="preserve">  15.02 .04 .03.e</t>
  </si>
  <si>
    <t xml:space="preserve">  15.02 .04 .04.a</t>
  </si>
  <si>
    <t xml:space="preserve">  15.02 .04 .04.b</t>
  </si>
  <si>
    <t xml:space="preserve">  15.02 .04 .04.c</t>
  </si>
  <si>
    <t xml:space="preserve">  15.02 .04 .04.d</t>
  </si>
  <si>
    <t xml:space="preserve">  15.02 .04 .06.a</t>
  </si>
  <si>
    <t xml:space="preserve">  15.02 .04 .06.b</t>
  </si>
  <si>
    <t xml:space="preserve">  15.02 .04 .06.c</t>
  </si>
  <si>
    <t xml:space="preserve">  15.02 .04 .06.d</t>
  </si>
  <si>
    <t xml:space="preserve">  15.02 .04 .06.e</t>
  </si>
  <si>
    <t xml:space="preserve">  15.02 .04 .06.f</t>
  </si>
  <si>
    <t xml:space="preserve">  15.02 .04 .07.a</t>
  </si>
  <si>
    <t xml:space="preserve">  15.03 .01 .03.e</t>
  </si>
  <si>
    <t xml:space="preserve">  15.03 .01 .03.f</t>
  </si>
  <si>
    <t xml:space="preserve">  15.03 .01 .03.g</t>
  </si>
  <si>
    <t xml:space="preserve">  15.03 .02 .01.a</t>
  </si>
  <si>
    <t xml:space="preserve">  15.03 .02 .01.b</t>
  </si>
  <si>
    <t xml:space="preserve">  15.03 .02 .01.c</t>
  </si>
  <si>
    <t xml:space="preserve">  15.03 .02 .02.b</t>
  </si>
  <si>
    <t xml:space="preserve">  15.03 .02 .03.a</t>
  </si>
  <si>
    <t xml:space="preserve">  15.03 .02 .03.b</t>
  </si>
  <si>
    <t xml:space="preserve">  15.03 .02 .03.c</t>
  </si>
  <si>
    <t xml:space="preserve">  15.03 .02 .03.d</t>
  </si>
  <si>
    <t xml:space="preserve">  15.03 .02 .04.a</t>
  </si>
  <si>
    <t xml:space="preserve">  15.03 .02 .13</t>
  </si>
  <si>
    <t xml:space="preserve">  15.03 .02 .14</t>
  </si>
  <si>
    <t xml:space="preserve">  15.03 .02 .15.a</t>
  </si>
  <si>
    <t xml:space="preserve">  15.03 .02 .15.b</t>
  </si>
  <si>
    <t xml:space="preserve">  15.03 .02 .16.b</t>
  </si>
  <si>
    <t xml:space="preserve">  15.03 .02 .19.c</t>
  </si>
  <si>
    <t xml:space="preserve">  15.03 .02 .19.d</t>
  </si>
  <si>
    <t xml:space="preserve">  15.04 .01 .02.a</t>
  </si>
  <si>
    <t xml:space="preserve">  15.04 .01 .02.e</t>
  </si>
  <si>
    <t xml:space="preserve">  15.04 .01 .02.g</t>
  </si>
  <si>
    <t xml:space="preserve">  15.04 .01 .02.h</t>
  </si>
  <si>
    <t xml:space="preserve">  15.04 .02 .02.a</t>
  </si>
  <si>
    <t xml:space="preserve">  15.04 .03 .02</t>
  </si>
  <si>
    <t xml:space="preserve">  15.04 .05 .03.b</t>
  </si>
  <si>
    <t xml:space="preserve">  15.04 .06 .01.b</t>
  </si>
  <si>
    <t xml:space="preserve">  15.05 .01</t>
  </si>
  <si>
    <t xml:space="preserve">  15.05 .05.d</t>
  </si>
  <si>
    <t xml:space="preserve">  15.05 .06</t>
  </si>
  <si>
    <t xml:space="preserve">  15.05 .07</t>
  </si>
  <si>
    <t>LED-Feuchtraumwannenleuchte 4000lm</t>
  </si>
  <si>
    <t>LED-Feuchtraumwannenleuchte 6000lm</t>
  </si>
  <si>
    <t>Quadratische LED-Anbauleuchte In folgenden Ausführungen: Typ: 19W LED840 Q310 PM EVG IP54</t>
  </si>
  <si>
    <t>Quadratische LED-Anbauleuchte In folgenden Ausführungen: Typ: 19W LED840 Q310 PM EVG IP54 mit Notlichteinsatz Autonomie 1h</t>
  </si>
  <si>
    <t>PARK MASTAUFSATZLEUCHTE</t>
  </si>
  <si>
    <t>Wandaufbauleuchte Feuchtraum quadratisch</t>
  </si>
  <si>
    <t>Quadratischer Lichtpoller</t>
  </si>
  <si>
    <t>EINBAULEUCHTE 1,5m GLAS BEGEHBAR</t>
  </si>
  <si>
    <t>EINBAULEUCHTE 0,5m GLAS BEGEHBAR</t>
  </si>
  <si>
    <t>Photovoltaik-Hochleistungsmodule</t>
  </si>
  <si>
    <t>Montagevorrichtung Flachdach</t>
  </si>
  <si>
    <t>Wechselrichter für Fotovoltaikanlage</t>
  </si>
  <si>
    <t>Verkabelung</t>
  </si>
  <si>
    <t>Verteilerschrank für Fotovoltaikanlage AC Seite</t>
  </si>
  <si>
    <t>Erstellung der technischen Unterlagen</t>
  </si>
  <si>
    <t>Leistungsmessgerät mit Digitalanzeige Einfasenstrom M-BUS</t>
  </si>
  <si>
    <t>Leistungsmessgerät mit Digitalanzeige Drehstrom M-BUS</t>
  </si>
  <si>
    <t>M- Bus- Anlage</t>
  </si>
  <si>
    <t>M-Bus Zentrale für 120 Endgeräte</t>
  </si>
  <si>
    <t>Anschluss bauseits gelieferter Magnetkontakt</t>
  </si>
  <si>
    <t>Busauslaß</t>
  </si>
  <si>
    <t>Visualisierung: Pro visualisierte Seite:</t>
  </si>
  <si>
    <t>Schaltaktor, bzw. Dimmaktor In folgenden Ausführungen: pro Schaltkanal 10A mit Stromerkennung</t>
  </si>
  <si>
    <t>Spannungsversorgung zur Erzeugung der Busspannung In folgender Ausführung: 640mA - 2 Buslinien</t>
  </si>
  <si>
    <t>Koppler</t>
  </si>
  <si>
    <t>TFT-Dsiplay</t>
  </si>
  <si>
    <t>Sensor zum Aufstecken In folgenden Ausführungen: 265Binäreingang (8)</t>
  </si>
  <si>
    <t xml:space="preserve">Sensor zum Aufstecken In folgenden Ausführungen: Raumtemperaturregler für Temperatur, Feuchtigkeit und CO2 (Objektregler) </t>
  </si>
  <si>
    <t>Pauschalpreis für eine Wohnung</t>
  </si>
  <si>
    <t>Komplette Zeichnung der Wohnung</t>
  </si>
  <si>
    <t>Messung der Signalstärken der Tv- oder Sat-Steckdosen</t>
  </si>
  <si>
    <t>Messung des Erdungswiderstandes  und diesbezügliche Bescheinigung nach Fertigstellung der Anlage.</t>
  </si>
  <si>
    <t>Gegensprechanlage Türsprechstelle außen, für bis zu 14 Tastern</t>
  </si>
  <si>
    <t>Gegensprechanlage Zentraleinheit mit Netzgerät für die Gegensprechanlage/elektrischer Türöffner</t>
  </si>
  <si>
    <t>Gegensprechanlage Wohnungssprechstelle</t>
  </si>
  <si>
    <t>Gegensprechanlage Anschluss Türöffner</t>
  </si>
  <si>
    <t>Einspeisung und Anschluss des Wohnraumlüftungsgerätes</t>
  </si>
  <si>
    <t>Fehlerstromschutzschalter thermomag-netisch zweipolig</t>
  </si>
  <si>
    <t>Bildung einer Universalsteckdose (Herd, Heizung)</t>
  </si>
  <si>
    <t>Ausziehen und Abmontieren der alten Anlage</t>
  </si>
  <si>
    <t>Spezialisierter Arbeiter</t>
  </si>
  <si>
    <t>Qualifizierter Arbeiter</t>
  </si>
  <si>
    <t>Hilfsarbeiter</t>
  </si>
  <si>
    <t>Tiefenerder: Mit Kreuzprofil, Querschnitt 50x50x5 mm a) Länge 1,0 m</t>
  </si>
  <si>
    <t>Horizontale/Lineare Erder Erdungsband: a) Querschnitt 30x3,5 mm</t>
  </si>
  <si>
    <t>Horizontale/Lineare Erder Erder aus Spiralseil c) Durchmesser 35 mm</t>
  </si>
  <si>
    <t>Potentialausgleich in der Heizzentrale</t>
  </si>
  <si>
    <t>Kanäle Kabelkanal aus Metall: a) Abmessungen 100 x 75 mm</t>
  </si>
  <si>
    <t>Kanäle Kabelkanal aus Metall: b) Abmessungen 200 x 75 mm</t>
  </si>
  <si>
    <t>Kanäle Kabelkanal aus Metall: c) Abmessungen 300 x 75 mm</t>
  </si>
  <si>
    <t>Kanäle Kabelkanal aus isolierendem Kunststoff a) Abmessungen 40x40 mm</t>
  </si>
  <si>
    <t>Kanäle Kabelkanal aus isolierendem Kunststoff b) Abmessungen 80x40 mm</t>
  </si>
  <si>
    <t>Kanäle Kabelkanal aus isolierendem Kunststoff c) Abmessungen 100x40 mm</t>
  </si>
  <si>
    <t>Rohre: Starres Rohr für Verwendung in Sicht, vom Typ ""Mittel"" und glatt" a) Durchmesser = 20 mm"</t>
  </si>
  <si>
    <t>Rohre: Starres Rohr für Verwendung in Sicht, vom Typ ""Mittel"" und glatt" b) Durchmesser = 25 mm"</t>
  </si>
  <si>
    <t>Rohre: Starres Rohr für Verwendung in Sicht, vom Typ ""Mittel"" und glatt" c) Durchmesser = 32 mm"</t>
  </si>
  <si>
    <t>Rohre: Biegsames Rohr, für die Verwendung unter Putz vom Typ gerillt ""mittel""" a) Durchmesser = 25 mm"</t>
  </si>
  <si>
    <t>Rohre: Biegsames Rohr, für die Verwendung unter Putz vom Typ gerillt ""mittel""" b) Durchmesser = 32 mm"</t>
  </si>
  <si>
    <t>Rohre: Biegsames Rohr, für die Verwendung unter Putz vom Typ gerillt ""mittel""" c) Durchmesser = 40 mm"</t>
  </si>
  <si>
    <t>Rohre: Kaberohr für die Erdverlegung, mit doppelter Wand, außen gerillt und innen glatt, vom Typ ""450""" a) DN 110/94"</t>
  </si>
  <si>
    <t>Rohre: Kaberohr für die Erdverlegung, mit doppelter Wand, außen gerillt und innen glatt, vom Typ ""450""" b) DN 125/107"</t>
  </si>
  <si>
    <t>Geräte- und Abzweigdosen Abzweigdose für Aufputzmontage a) 100x100x50 mm</t>
  </si>
  <si>
    <t>Geräte- und Abzweigdosen Abzweigdose für Aufputzmontage b) 110x150x70 mm</t>
  </si>
  <si>
    <t>Geräte- und Abzweigdosen Abzweigdose für Aufputzmontage c) 190x240x90 mm</t>
  </si>
  <si>
    <t>Geräte- und Abzweigdosen Abzweigdose für Aufputzmontage d) 300x380x120 mm</t>
  </si>
  <si>
    <t>Geräte- und Abzweigdosen Befahrbare Schächte und Deckel b) 40x40x40</t>
  </si>
  <si>
    <t>Kabel Elektrokabel Typ ""N07V-K""/""H07V-K"":" a) 1 x 1,5 mm2"</t>
  </si>
  <si>
    <t>Kabel Elektrokabel Typ ""N07V-K""/""H07V-K"":" b) 1 x 2,5 mm2"</t>
  </si>
  <si>
    <t>Kabel Elektrokabel Typ ""N07V-K""/""H07V-K"":" c) 1 x 4mm2"</t>
  </si>
  <si>
    <t>Kabel Elektrokabel Typ ""N07V-K""/""H07V-K"":" d) 1 x 6mm2"</t>
  </si>
  <si>
    <t>Kabel Elektrokabel Typ ""N07V-K""/""H07V-K"":" e) 1 x 10 mm2"</t>
  </si>
  <si>
    <t>Kabel Elektrokabel Typ ""N07V-K""/""H07V-K"":" f) 1 x 16 mm2"</t>
  </si>
  <si>
    <t>Kabel Elektrokabel Typ ""FG7OR"", zweipolig" b) 2 x 2,5 mm2"</t>
  </si>
  <si>
    <t>Kabel Elektrokabel Typ ""FG7OR"", zweipolig" c) 2 x 4mm2"</t>
  </si>
  <si>
    <t>Kabel Elektrokabel Typ ""FG7OR"", zweipolig" d) 2 x 6mm2"</t>
  </si>
  <si>
    <t>Kabel Elektrokabel Typ ""FG7OR"", zweipolig" e) 2 x 10 mm2"</t>
  </si>
  <si>
    <t>Kabel Elektrokabel Typ ""FG7OR"", dreipolig" a) 3 x 1,5 mm2"</t>
  </si>
  <si>
    <t>Kabel Elektrokabel Typ ""FG7OR"", dreipolig" b) 3 x 2,5 mm2"</t>
  </si>
  <si>
    <t>Kabel Elektrokabel Typ ""FG7OR"", dreipolig" c) 3 x 4mm2"</t>
  </si>
  <si>
    <t>Kabel Elektrokabel Typ ""FG7OR"", dreipolig" d) 3 x 6mm2"</t>
  </si>
  <si>
    <t>Kabel Elektrokabel Typ ""FG7OR"", fünfpolig" a) 5 x 1,5 mm2"</t>
  </si>
  <si>
    <t>Kabel Elektrokabel Typ ""FG7OR"", fünfpolig" b) 5 x 2,5 mm2"</t>
  </si>
  <si>
    <t>Kabel Elektrokabel Typ ""FG7OR"", fünfpolig" c) 5 x 4mm2"</t>
  </si>
  <si>
    <t>Kabel Elektrokabel Typ ""FG7OR"", fünfpolig" d) 5 x 6mm2"</t>
  </si>
  <si>
    <t>Kabel Elektrokabel Typ ""FG7OR"", fünfpolig" e) 5 x 10 mm2"</t>
  </si>
  <si>
    <t>Kabel Elektrokabel Typ ""FG7OR"", fünfpolig" f) 5 x 16 mm2"</t>
  </si>
  <si>
    <t>Kabel Elektrokabel Typ ""N07V-K"", aus ""Litzendraht"" für die Sprechanlage" a) 2 adrig"</t>
  </si>
  <si>
    <t>Verteilerkästen (Gehäuse) Wandkasten für den Abgang der Leitungen zu den Immobiliareinheiten (Wohnung und zugehöriger Kellerraum und Garage, Geschäftsräume) e) Abmessungen 36 Module</t>
  </si>
  <si>
    <t>Verteilerkästen (Gehäuse) Wandkasten für den Abgang der Leitungen zu den Immobiliareinheiten (Wohnung und zugehöriger Kellerraum und Garage, Geschäftsräume) f) Abmessungen 54 Module</t>
  </si>
  <si>
    <t>Verteilerkästen (Gehäuse) Wandkasten für den Abgang der Leitungen zu den Immobiliareinheiten (Wohnung und zugehöriger Kellerraum und Garage, Geschäftsräume) g) Abmessungen 72 Module</t>
  </si>
  <si>
    <t>Schutzschalter und elektrische Schaltvorrichtungen Magnetothermische Leitungsschutzschalter a) von 6 bis 32 A, zweipolig</t>
  </si>
  <si>
    <t>Schutzschalter und elektrische Schaltvorrichtungen Magnetothermische Leitungsschutzschalter b) von 6 bis 32 A, vierpolig</t>
  </si>
  <si>
    <t>Schutzschalter und elektrische Schaltvorrichtungen Magnetothermische Leitungsschutzschalter c) von 40 bis 63 A, vierpolig</t>
  </si>
  <si>
    <t>Schutzschalter und elektrische Schaltvorrichtungen Nicht automatische Schalter b) von 6 bis 32 A, vierpolig</t>
  </si>
  <si>
    <t>Schutzschalter und elektrische Schaltvorrichtungen Fehlerstromschutzschalter, verzögerungslos, Klasse A a) 2x25 A/30 mA</t>
  </si>
  <si>
    <t>Schutzschalter und elektrische Schaltvorrichtungen Fehlerstromschutzschalter, verzögerungslos, Klasse A b) 4x25A/30 mA</t>
  </si>
  <si>
    <t>Schutzschalter und elektrische Schaltvorrichtungen Fehlerstromschutzschalter, verzögerungslos, Klasse A c) 4x25A/300 mA</t>
  </si>
  <si>
    <t>Schutzschalter und elektrische Schaltvorrichtungen Fehlerstromschutzschalter, verzögerungslos, Klasse A d) 4x40A/300 mA</t>
  </si>
  <si>
    <t>Schutzschalter und elektrische Schaltvorrichtungen Fehlerstromschutzschalter, verzögerungslos, Klasse B a) 4x25A/300 mA</t>
  </si>
  <si>
    <t>Schutzschalter und elektrische Schaltvorrichtungen Digitale Zeitschaltuhr, 1 Kanal</t>
  </si>
  <si>
    <t>Schutzschalter und elektrische Schaltvorrichtungen Dämmerungsschalter mit getrennter Fotozelle</t>
  </si>
  <si>
    <t>Schutzschalter und elektrische Schaltvorrichtungen Schütz: a) zweipolig 20A</t>
  </si>
  <si>
    <t>Schutzschalter und elektrische Schaltvorrichtungen Schütz: b) vierpolig 40A</t>
  </si>
  <si>
    <t>Schutzschalter und elektrische Schaltvorrichtungen Schrittrelais b) Wechselkontakt</t>
  </si>
  <si>
    <t>Schutzschalter und elektrische Schaltvorrichtungen Überspannungsbegrenzer c) Kombinierter Überspannungsableiter, Typ 2, 2P</t>
  </si>
  <si>
    <t>Schutzschalter und elektrische Schaltvorrichtungen Überspannungsbegrenzer d) Kombinierter Überspannungsableiter, Typ 2, 4P</t>
  </si>
  <si>
    <t>Lichtpunkte: Lichtpunkte mit Verlegungssystem ""in Sicht"" IP 44" a) Lichtpunkt mit Schalter"</t>
  </si>
  <si>
    <t>Lichtpunkte: Lichtpunkte mit Verlegungssystem ""in Sicht"" IP 44" e) Relaisgesteuerter Lichtpunkt mit zwei Tastern"</t>
  </si>
  <si>
    <t>Lichtpunkte: Lichtpunkte mit Verlegungssystem ""in Sicht"" IP 44" g) Für jeden Leuchtaster mehr"</t>
  </si>
  <si>
    <t>Lichtpunkte: Lichtpunkte mit Verlegungssystem ""in Sicht"" IP 44" h) Für jeden parallelgeschalteten Lichtpunkt mehr"</t>
  </si>
  <si>
    <t>Steckdose mit Verlegungssystem ""in Sicht"":" a) Steckdose"</t>
  </si>
  <si>
    <t>Andere Arten von ""Verbraucherauslässen"":" Auslass für Notschalter"</t>
  </si>
  <si>
    <t>Beleuchtungskörper Wasserdichte Leuchte für den Keller: b) zu 36 W</t>
  </si>
  <si>
    <t>Sicherheits- und Notbeleuchtungsanlage Auslass für die Notbeleuchtung b) in Sicht</t>
  </si>
  <si>
    <t>Erdungswiderstandsmessung</t>
  </si>
  <si>
    <t>Konformitätserklärung der gemeinschaftlichen Dienste für das gesamte Gebäude d) bis 50 Wohneinheiten</t>
  </si>
  <si>
    <t>Konformitätserklärungen für jede Wohneinheit inkl. Planunterlagen und Schemas ""as built""""</t>
  </si>
  <si>
    <t>Einholung und Zusammenstellung der gesamten Dokumentation für die Abnahme und die Zusammenstellung der Gebäudedokumentation</t>
  </si>
  <si>
    <t>Watt</t>
  </si>
  <si>
    <t>kWp</t>
  </si>
  <si>
    <t>forfait</t>
  </si>
  <si>
    <t>h (ora)</t>
  </si>
  <si>
    <t xml:space="preserve">Isolamento termico per tubi sotto traccia, in polietilene espanso </t>
  </si>
  <si>
    <t xml:space="preserve">Wärmeisolierung für Unterputz-Rohrleitungen in expandiertem Polyäthylen </t>
  </si>
  <si>
    <t>Isolamento termico per tubi sotto traccia, in polietilene espanso</t>
  </si>
  <si>
    <t>Wärmeisolierung für Unterputz-Rohrleitungen in expandiertem Polyäthylen</t>
  </si>
  <si>
    <t>09.03.30.22.a**</t>
  </si>
  <si>
    <t>09.03.30.22.b**</t>
  </si>
  <si>
    <t>09.03.30.22.c**</t>
  </si>
  <si>
    <t>09.03.30.22.d**</t>
  </si>
  <si>
    <t>09.03.30.22.e**</t>
  </si>
  <si>
    <t>09.03.30.22.f**</t>
  </si>
  <si>
    <t>09.03.30.22.g**</t>
  </si>
  <si>
    <t>09.03.30.22.h**</t>
  </si>
  <si>
    <t>09.03.30.22.i**</t>
  </si>
  <si>
    <t>09.03.30.22.l**</t>
  </si>
  <si>
    <t>09.03.30.22.m**</t>
  </si>
  <si>
    <t>09.03.30.22.n**</t>
  </si>
  <si>
    <t>09.03.30.22.o**</t>
  </si>
  <si>
    <t>09.03.30.22.p**</t>
  </si>
  <si>
    <t>09.04.03.09.b**</t>
  </si>
  <si>
    <t>09.04.03.09.c**</t>
  </si>
  <si>
    <t>09.04.03.09.d**</t>
  </si>
  <si>
    <t>09.04.03.09.e**</t>
  </si>
  <si>
    <t>09.04.03.09.f**</t>
  </si>
  <si>
    <t>09.04.03.09.g**</t>
  </si>
  <si>
    <t>09.04.03.09.h**</t>
  </si>
  <si>
    <t>09.04.03.09.i**</t>
  </si>
  <si>
    <t>04.05.03.10.a**</t>
  </si>
  <si>
    <t>04.05.03.10.b**</t>
  </si>
  <si>
    <t>04.05.03.10.c**</t>
  </si>
  <si>
    <t>04.05.03.10.d**</t>
  </si>
  <si>
    <t>04.05.03.10.e**</t>
  </si>
  <si>
    <t>04.05.03.10.f**</t>
  </si>
  <si>
    <t>04.05.03.10.g**</t>
  </si>
  <si>
    <t>04.05.03.10.h**</t>
  </si>
  <si>
    <t>Cappotto in Eps: spessore lastre 4 cm</t>
  </si>
  <si>
    <t>Cappotto in Eps: spessore lastre 20 cm</t>
  </si>
  <si>
    <t>02.01.01.01.d*</t>
  </si>
  <si>
    <t>Demolizioni totali: struttura portante in c.a. con solai in c.a. oppure laterocemento, tetto in legno,acciaio o come solai</t>
  </si>
  <si>
    <t>02.01.02.01.a*</t>
  </si>
  <si>
    <t>Teilabbruch:Tragende Struktur aus Stahlbeton, Massiv- oder Hohlsteindecken, Dachkonstruktion aus Holz, Stahl oder wie Decken</t>
  </si>
  <si>
    <t>Totalabbruch:Tragende Struktur aus Stahlbeton, Massiv- oder Hohlsteindecken, Dachkonstruktion aus Holz, Stahl oder wie Decken</t>
  </si>
  <si>
    <t>Demolizioni parziali: struttura portante in c.a. con solai in c.a. oppure laterocemento, tetto in legno, acciaio o come solai</t>
  </si>
  <si>
    <t>Teilabbruch Gebäude: Betonblock- oder Ziegelmauerwerk, Holzbalkendecken, Stahlträgern, Kappengewölbe</t>
  </si>
  <si>
    <t>02.04</t>
  </si>
  <si>
    <t>CALCESTRUZZI, ACCIAI PER C.A., SOLAI E CASSERI</t>
  </si>
  <si>
    <t>BETON, BEWEHRUNG, DECKEN , SCHALUNGEN und ZUBEHÖR</t>
  </si>
  <si>
    <t>02.04.01</t>
  </si>
  <si>
    <t>CASSERI</t>
  </si>
  <si>
    <t>SCHALUNGEN</t>
  </si>
  <si>
    <t>02.04.01.01.a</t>
  </si>
  <si>
    <t>Per fondazioni continue, plinti, platee, travi rovesce</t>
  </si>
  <si>
    <t>Für Streifenfundamente, Einzelfundamente, Fundamentplatten und Streifenfundamenten</t>
  </si>
  <si>
    <t>02.04.01.01.b</t>
  </si>
  <si>
    <t>per muri in elevazione</t>
  </si>
  <si>
    <t>Für aufgehende Mauern</t>
  </si>
  <si>
    <t>02.04.01.01.c</t>
  </si>
  <si>
    <t>per solette piene</t>
  </si>
  <si>
    <t>Für Orbetondecken</t>
  </si>
  <si>
    <t>02.04.01.01.d</t>
  </si>
  <si>
    <t>per pilastri, travi e cordoli</t>
  </si>
  <si>
    <t>Für Stützen, Träger, Deckenkränze</t>
  </si>
  <si>
    <t>02.04.01.01.e</t>
  </si>
  <si>
    <t>per parapetti ,rampe ,scale e pianerottoli</t>
  </si>
  <si>
    <t>Für Brüstungen, Rampen, Treppen und Podeste</t>
  </si>
  <si>
    <t>02.04.02.01.a</t>
  </si>
  <si>
    <t>Acciaio in barre ad aderenza migliorata B450C</t>
  </si>
  <si>
    <t>Gerippter Betonstahl B450C</t>
  </si>
  <si>
    <t>kg</t>
  </si>
  <si>
    <t>02.04.02.01.c</t>
  </si>
  <si>
    <t>Rete in acciaio B450C con fili ad aderenza migliorata</t>
  </si>
  <si>
    <t>Betonstahlmatte B450C aus geripptem Stahl</t>
  </si>
  <si>
    <t>02.04.03</t>
  </si>
  <si>
    <t>CALCESTRUZZI</t>
  </si>
  <si>
    <t>BETON</t>
  </si>
  <si>
    <t>02.04.03.01.a</t>
  </si>
  <si>
    <t>per magrone di sottofondazione C12/15</t>
  </si>
  <si>
    <t>Magerbeton für Sauberkeitsschicht C12/15</t>
  </si>
  <si>
    <t>02.04.03.01.c</t>
  </si>
  <si>
    <t>per fondazioni continue ,platee, plinti, travi rovesce C25/30</t>
  </si>
  <si>
    <t>Für Streifenfundamente, Einzelfundamente, Fundamentplatten und Fundamentbalken C25/30</t>
  </si>
  <si>
    <t>02.04.03.01.e</t>
  </si>
  <si>
    <t>per muri in elevazione di qualsiasi spessore C25/30</t>
  </si>
  <si>
    <t>Für aufgehende Mauern C25/30</t>
  </si>
  <si>
    <t>02.04.03.01.g</t>
  </si>
  <si>
    <t>per solai pieni, di completamento per solai in laterizio e solai a lastra, travi, pilastri, cordoli, scale, parapetti, pianerottoli C25/30</t>
  </si>
  <si>
    <t>Für Massivdecken, Gießen des Aufbetons bei Hohlstein- und Plattendecken, Träger, Stützen, Kränze, Treppen, Brüstungen, Podeste C25/30</t>
  </si>
  <si>
    <t>02.04.05.02.a</t>
  </si>
  <si>
    <t>Sovrapprezzo per un calcestruzzo XC3</t>
  </si>
  <si>
    <t>Aufpreise für Beton XC3</t>
  </si>
  <si>
    <t>02.04.06.04.**</t>
  </si>
  <si>
    <t>Ancoraggio chimico nel calcestruzzo</t>
  </si>
  <si>
    <t>Chemischen Anker im Beton</t>
  </si>
  <si>
    <t>pezzi</t>
  </si>
  <si>
    <t>02.04.06.05.**</t>
  </si>
  <si>
    <t>Fissaggio meccanico su calcestruzzo</t>
  </si>
  <si>
    <t>Mechanischen Anker im Beton</t>
  </si>
  <si>
    <t>Fornitura a piè d'opera di piante in zolla di circonf. da 16 a 18 cm: Prunus Cerasifera Pissardi</t>
  </si>
  <si>
    <t>03.01.01.01*</t>
  </si>
  <si>
    <t>Strutture di acciaio:</t>
  </si>
  <si>
    <t>Stahlkonstruktion:</t>
  </si>
  <si>
    <t>03.01.01.01.a*</t>
  </si>
  <si>
    <t>bullonate</t>
  </si>
  <si>
    <t>geschraubt</t>
  </si>
  <si>
    <t>03.01.01.01.b*</t>
  </si>
  <si>
    <t>saldate</t>
  </si>
  <si>
    <t>geschweißt</t>
  </si>
  <si>
    <t>03.02.02</t>
  </si>
  <si>
    <t>Grigliati</t>
  </si>
  <si>
    <t>Gitterroste</t>
  </si>
  <si>
    <t>03.02.02.02.a</t>
  </si>
  <si>
    <t>33x11mm ( 30,71 Kg/m²)</t>
  </si>
  <si>
    <t>03.02.02.02.e**</t>
  </si>
  <si>
    <t>25x11mm ( peso teorico zincato 29,04 Kg/m²)</t>
  </si>
  <si>
    <t>25x11mm</t>
  </si>
  <si>
    <t>07.01.04</t>
  </si>
  <si>
    <t>Elementi di collegamento e di fissaggio in acciaio (piastre, scarpe, forcelle, tiranti)</t>
  </si>
  <si>
    <t>Anschluss- und Befestigungselemente aus Stahl (Platten, Balkenschuhe, Zugbänder)</t>
  </si>
  <si>
    <t>07.01.04.01</t>
  </si>
  <si>
    <t>zincati a caldo</t>
  </si>
  <si>
    <t>warmverzinkt</t>
  </si>
  <si>
    <t>07.01.04.03.**</t>
  </si>
  <si>
    <t>Ancoraggio base per forze di trazione</t>
  </si>
  <si>
    <t>Zuganker</t>
  </si>
  <si>
    <t>07.01.05</t>
  </si>
  <si>
    <t>Costruzioni in legno per pareti portanti</t>
  </si>
  <si>
    <t>Holzkonstruktionen für tragende Wandaufbauten</t>
  </si>
  <si>
    <t>07.01.05.01.a*</t>
  </si>
  <si>
    <t>abete</t>
  </si>
  <si>
    <t>Fichte</t>
  </si>
  <si>
    <t>07.01.05.02.a*</t>
  </si>
  <si>
    <t>spessore 8cm</t>
  </si>
  <si>
    <t>Stärke 8cm</t>
  </si>
  <si>
    <t>07.01.05.02.b*</t>
  </si>
  <si>
    <t>spessore 10cm</t>
  </si>
  <si>
    <t>Stärke 10cm</t>
  </si>
  <si>
    <t>07.01.05.02.f**</t>
  </si>
  <si>
    <t>spessore 9cm</t>
  </si>
  <si>
    <t>Stärke 9cm</t>
  </si>
  <si>
    <t>07.01.06</t>
  </si>
  <si>
    <t>Solai in legno massiccio</t>
  </si>
  <si>
    <t>Massivholzdecken</t>
  </si>
  <si>
    <t>07.01.06.02.a*</t>
  </si>
  <si>
    <t>spessore: 100 mm</t>
  </si>
  <si>
    <t>Stärke: 100 mm</t>
  </si>
  <si>
    <t>07.01.06.02.b*</t>
  </si>
  <si>
    <t>spessore: 120 mm</t>
  </si>
  <si>
    <t>Stärke: 120 mm</t>
  </si>
  <si>
    <t>07.01.06.02.i**</t>
  </si>
  <si>
    <t>spessore: 90 mm</t>
  </si>
  <si>
    <t>Stärke: 90 mm</t>
  </si>
  <si>
    <t>07.01.07</t>
  </si>
  <si>
    <t>Travi massiccie per solai in legno</t>
  </si>
  <si>
    <t>Bauhölzer aus Massivholz für Holzdecken</t>
  </si>
  <si>
    <t>07.01.07.01.a*</t>
  </si>
  <si>
    <t>Abete</t>
  </si>
  <si>
    <t>07.01.08</t>
  </si>
  <si>
    <t>Legno massiccio per strutture di coperture</t>
  </si>
  <si>
    <t>Bauhölzer für Verzimmerungen von Dachgerüsten</t>
  </si>
  <si>
    <t>07.01.08.01.a*</t>
  </si>
  <si>
    <t>07.01.09</t>
  </si>
  <si>
    <t>Rivestimento</t>
  </si>
  <si>
    <t>Schalungen</t>
  </si>
  <si>
    <t>07.01.09.01.a*</t>
  </si>
  <si>
    <t>Spessore 15mm</t>
  </si>
  <si>
    <t>Dicke 15mm</t>
  </si>
  <si>
    <t>07.01.10.01.a**</t>
  </si>
  <si>
    <t>Abbruch nach Querschnitt Zuschlag Pos. 02.01.02.01</t>
  </si>
  <si>
    <t>ABBRUCH UND ABTRAGARBEITEN</t>
  </si>
  <si>
    <t>Abbruch von Trocken-Grobpflaster</t>
  </si>
  <si>
    <t>Abheben von Randstein</t>
  </si>
  <si>
    <t>Langloch- Blöcke BF 00-21 für innere Trennwände Dicke 12 cm, da 1200 Kg/m³</t>
  </si>
  <si>
    <t>Hochloch- Blöcke BS 11-21 für tragendes, aussteifendes und ausfachendes Mauerwerk: Dicke 30 cm</t>
  </si>
  <si>
    <t>MAUERWERK, ROLLADENKÄSTEN UND SCHORNSTEINE</t>
  </si>
  <si>
    <t>ABDICHTUNGEN</t>
  </si>
  <si>
    <t>Polymerbitumendichtungsbahn (PAO) Produktkode “BPP 11.00.00 mit 4 mm Dicke für Kellerboden</t>
  </si>
  <si>
    <t>Polymerbitumendichtungsbahn (PAO), Produktkode “BPP 11.00.00 Dicke 4 mm (glatt)+ 4 mm besandete Dichtungsbahn für kleine Flächen</t>
  </si>
  <si>
    <t>Kunststoffdichtungsbahnen aus einer Legierung von flexiblen Polyolefinen (FPO), Produktkode “FPO 01.00.00.”, Dicke 1,8 mm (Nr. 201)</t>
  </si>
  <si>
    <t>Hochzüge mit Kunststoffdichtungsbahnen aus einer Legierung von flexiblen Polyolefinen (FPO), Dicke 1,8 mm</t>
  </si>
  <si>
    <t>Tiefzüge Kunststoffdichtungsbahnen aus einer Legierung von flexiblen Polyolefinen (FPO), verklebt, Dicke 1,8 mm</t>
  </si>
  <si>
    <t>Textilverbundstoff aus PP als Ausgleichsschicht, 500 g/m² (Nr. 255)</t>
  </si>
  <si>
    <t>Dichtungsbahnen aus PE mit niedriger Dichte (LDPE) als Dampfsperre für Flachdächer, 180 g/m², Dicke 0,22 mm (Nr. 250)</t>
  </si>
  <si>
    <t>Genoppte PE-Dichtungsbahn mit hoher Dichte (HPDE) als Schutzschicht, 600 g/m² (Nr. 253)</t>
  </si>
  <si>
    <t>WÄRME- UND SCHALLDÄMMUNGEN</t>
  </si>
  <si>
    <t>Wärmedemmung aus Polystirene extrudierte Hartschaumplatten für Sockel und thermische Trennung der Balkonplatte (Nr. 270) Dicke 6 cm</t>
  </si>
  <si>
    <t>Wärmedemmung aus Polystirene extrudierte Hartschaumplatten für Sockel und thermische Trennung der Balkonplatte (Nr. 270) Dicke 10 cm</t>
  </si>
  <si>
    <t>DRÄNARBEITEN, ABFLUSS- UND ABWASSERLEITUNGEN</t>
  </si>
  <si>
    <t>Kanalschacht Beton:  40x40x40 (H) x 4cm</t>
  </si>
  <si>
    <t>Kanalschacht Beton: 60x60x60(H)x 4-5 cm</t>
  </si>
  <si>
    <t>Schachtabdeckung in Gusseisen: 400x400 mm, 20-30kg, Klasse C 250</t>
  </si>
  <si>
    <t>Schachtabdeckung in Gusseisen: 600x600 mm, 110-120 kg, Klasse D 400</t>
  </si>
  <si>
    <t>Dränleitung PVC: dN 160</t>
  </si>
  <si>
    <t>Tubo drenante in PVC: dN 160</t>
  </si>
  <si>
    <t>Geotextilien-Filtervlies (Nr. 256)</t>
  </si>
  <si>
    <t>FREIRAUMGESTALTUNG</t>
  </si>
  <si>
    <t>Schotterschicht für Unterbau von Fahrbahnen und Hofflächen</t>
  </si>
  <si>
    <t>Gewaschener Grobschotter: Bodenanschlusse an Gebäude 50/60</t>
  </si>
  <si>
    <t>Gartenerde: Einbau maschinell</t>
  </si>
  <si>
    <t>Rasenflächen</t>
  </si>
  <si>
    <t>Anpflanzen von Pflanzen: auf den Grundpreis</t>
  </si>
  <si>
    <t>Kontrollschacht</t>
  </si>
  <si>
    <t>MAURERBEIHILFEN</t>
  </si>
  <si>
    <t>Maurerbeihlfen</t>
  </si>
  <si>
    <t>STAHLBAUARBEITEN</t>
  </si>
  <si>
    <t>03.03.01.01.a</t>
  </si>
  <si>
    <t>Handlauf aus Stahl</t>
  </si>
  <si>
    <t>Geländer: für Balkone und Loggien</t>
  </si>
  <si>
    <t>Tür aus Stahlblech: Lichte Öffnung: 800x2000 mm</t>
  </si>
  <si>
    <t>Tür aus Stahlblech: Lichte Öffnung: 900x2000 mm</t>
  </si>
  <si>
    <t>Porta in lamiera di acciaio: luce porta  800x2000 mm</t>
  </si>
  <si>
    <t>Porta in lamiera di acciaio: luce porta  900x2000 mm</t>
  </si>
  <si>
    <t xml:space="preserve">Porta in lamiera di acciaio PO 01: luce porta  1850x2000 mm (a due ante) </t>
  </si>
  <si>
    <t xml:space="preserve">Porta in lamiera di acciaio PO 08: luce porta  1200x2150 mm (a due ante con sopraluce aperto) </t>
  </si>
  <si>
    <t>Tür aus Stahlblech: Lichte Öffnung: 1850x2000 mm</t>
  </si>
  <si>
    <t>Tür aus Stahlblech: Lichte Öffnung: 1200x2150 mm</t>
  </si>
  <si>
    <t>Unterputzbriefkasten (26x36x10)</t>
  </si>
  <si>
    <t>Obentürschließer mit Zahnantrieb: Flügelbreite 1100 mm</t>
  </si>
  <si>
    <t>MALERARBEITEN</t>
  </si>
  <si>
    <t>Anstrich mit wasserverdünnbarer Beschichtungsstoff, matt</t>
  </si>
  <si>
    <t>Lackfarbe - Deckbeschichtung: Alkydharzlackfarbe für außen</t>
  </si>
  <si>
    <t>Nummerierung von Autoabstellplätzen</t>
  </si>
  <si>
    <t>no/Stück</t>
  </si>
  <si>
    <t>Misurazione del valore di segnale per prese TV o Sa</t>
  </si>
  <si>
    <t>ore/h</t>
  </si>
  <si>
    <t xml:space="preserve">
RIEPILOGO
</t>
  </si>
  <si>
    <t xml:space="preserve">
ZUSAMMENFASSUNG
</t>
  </si>
  <si>
    <t>Importo a base d'asta senza oneri di sicurezza</t>
  </si>
  <si>
    <t>Ausschreibungssumme ohne Kosten für Sicherheitsmaßnahmen</t>
  </si>
  <si>
    <t>Ribasso d'asta in %</t>
  </si>
  <si>
    <t>Abschlag in %</t>
  </si>
  <si>
    <t>Ribasso in lettere</t>
  </si>
  <si>
    <t>Abschlag in Buchstaben</t>
  </si>
  <si>
    <t>Rilievo con laser scanner</t>
  </si>
  <si>
    <t>SCHÜTTUNGEN, ESTRICHE, BODENBELÄGE UND BEKLEIDUNGEN</t>
  </si>
  <si>
    <t>05.02.04.a</t>
  </si>
  <si>
    <t>Zement-Estrich zum Verlegen von Fußböden (auch in Gefälle) und/oder Schutz von Abdichtung, Rck  20 N/mm2, mit Metallarmierung (Nr. 314) D: 6cm</t>
  </si>
  <si>
    <t>Massetto cementizio per pavimento industriale Rck 30 N/mm2, con armatura metallica (nr. 100): Per garage, su solaio, compreso manto d’usura con lavorazione a pastina, sp. 12cm</t>
  </si>
  <si>
    <t>Zement-Estrich für Industrieboden, Rck  30 N/mm2, mit Metallarmierung (Nr. 100) armierung (Nr. 100): Für Garagen, auf Schüttung, einschl. Nutzschicht in Pastenschliff-Ausführung, D: 12 cm</t>
  </si>
  <si>
    <t>Sockelleiste aus Marmor in rechteckiger Form für Treppen und Treppenpodeste im Innenbereich</t>
  </si>
  <si>
    <t xml:space="preserve">Fußboden aus Marmor für Treppenpodeste und für Eingangsflure Treppenhäuser </t>
  </si>
  <si>
    <t>Schwelle aus Marmor für Fenstertüren</t>
  </si>
  <si>
    <t>Soglia in marmo per portafinestra</t>
  </si>
  <si>
    <t>SPRENGLERARBEITEN</t>
  </si>
  <si>
    <t>OPERE DA LATTONIERE</t>
  </si>
  <si>
    <t>TÜREN UND FENSTER AUS HOLZ UND AUS HOLZ-ALUMINIUM</t>
  </si>
  <si>
    <t>PUTZE UND VOLLWÄRMESCHUTZ</t>
  </si>
  <si>
    <t>01.01.01.02*</t>
  </si>
  <si>
    <t>Manodopera per svuotamento impianto,lavori in economia operaio specializzato</t>
  </si>
  <si>
    <t>Arbeitskraft zur Entleerung  der Anlage und Regiearbeiten; spezialisierter Arbeiter</t>
  </si>
  <si>
    <t>h</t>
  </si>
  <si>
    <t>01.01.01.03*</t>
  </si>
  <si>
    <t>Manodopera per svuotamento impianto, lavori in economia operaio qualificato</t>
  </si>
  <si>
    <t>Arbeitskraft zur Entleerung und Ladung der Anlage und Regiearbeiten; qualifizierter Arbeiter</t>
  </si>
  <si>
    <t>02.01.03.05</t>
  </si>
  <si>
    <t>Rimozione tubazioni in ferro</t>
  </si>
  <si>
    <t>Abnehmen Verteilerleitungen aus Eisen</t>
  </si>
  <si>
    <t>02.01.03.10**</t>
  </si>
  <si>
    <t xml:space="preserve">Rimozione caldaia murale/stufa a gas </t>
  </si>
  <si>
    <t>Abbau Wandheizkessel/Gasofen</t>
  </si>
  <si>
    <t>02.01.03.11**</t>
  </si>
  <si>
    <t>Rimozione di armadio contatori gas</t>
  </si>
  <si>
    <t>Abbruch des Gaszähler-Schrankes</t>
  </si>
  <si>
    <t>02.01.03.21**</t>
  </si>
  <si>
    <t>Rimozione di valvola per radiatore</t>
  </si>
  <si>
    <t>Abbruch Heizkörperventil</t>
  </si>
  <si>
    <t>02.01.03.22**</t>
  </si>
  <si>
    <t>Carico impianto</t>
  </si>
  <si>
    <t>Füllung der Anlage</t>
  </si>
  <si>
    <t>a corpo/psch</t>
  </si>
  <si>
    <t>13.01.04.10*</t>
  </si>
  <si>
    <t>Pompa di circolazione per riscaldamento a basso consumo attacchi a bocchettone:</t>
  </si>
  <si>
    <t>Niedrigenergie-Heizungsumwälzpumpe mit Muffenanschlüssen:</t>
  </si>
  <si>
    <t>13.01.04.10*.b</t>
  </si>
  <si>
    <t>DN 25 - 1" - 0,5-2,5 m³/h - 45-10 kPa</t>
  </si>
  <si>
    <t>13.01.04.12*</t>
  </si>
  <si>
    <t>Pompa di circolazione per riscaldamento a basso consumo attacchi flangiati:</t>
  </si>
  <si>
    <t>Niedrigenergie-Heizungsumwälzpumpe mit Flanschanschlüssen:</t>
  </si>
  <si>
    <t>13.01.04.12*.d</t>
  </si>
  <si>
    <t>DN 50 - 2-36 m³/h - 175-10 kPa</t>
  </si>
  <si>
    <t>13.02.02</t>
  </si>
  <si>
    <t>Pompa ad attacchi flangiati:</t>
  </si>
  <si>
    <t>Pumpen mit Flanschenanschlüssen:</t>
  </si>
  <si>
    <t>13.02.02.h</t>
  </si>
  <si>
    <t>DN50, prevalenza max 50 kPa</t>
  </si>
  <si>
    <t>DN 50 - 2", Forderdruck max 50 kPa</t>
  </si>
  <si>
    <t>13.03.01</t>
  </si>
  <si>
    <t>Tubazioni in acciaio con raccordi a pressare e rivestimento esterno in polipropilene</t>
  </si>
  <si>
    <t xml:space="preserve">Stahlrohrleitungen mit Pressverbindungen (Pressfitting) und externer Kunststoffbeschichtung aus Polypropylen </t>
  </si>
  <si>
    <t>13.03.01.a</t>
  </si>
  <si>
    <t>15x1,2</t>
  </si>
  <si>
    <t>13.03.01.b</t>
  </si>
  <si>
    <t>18 x1,2</t>
  </si>
  <si>
    <t>13.03.01.d</t>
  </si>
  <si>
    <t>28x1,5</t>
  </si>
  <si>
    <t>13.03.01.e</t>
  </si>
  <si>
    <t>35x1,5</t>
  </si>
  <si>
    <t>13.03.01.f</t>
  </si>
  <si>
    <t>42x1,5</t>
  </si>
  <si>
    <t>13.03.02</t>
  </si>
  <si>
    <t>Tubazioni in acciaio con raccordi a saldare e rivestimento esterno epossidico</t>
  </si>
  <si>
    <t xml:space="preserve">Stahlrohrleitungen mit geschweißten Verbindungen und externer Epoxydbeschichtung </t>
  </si>
  <si>
    <t>13.03.02.b</t>
  </si>
  <si>
    <t>3/4"</t>
  </si>
  <si>
    <t>13.03.02.c</t>
  </si>
  <si>
    <t>1"</t>
  </si>
  <si>
    <t>13.03.02.f</t>
  </si>
  <si>
    <t>2"</t>
  </si>
  <si>
    <t>13.03.04**</t>
  </si>
  <si>
    <t>Tubazione preisolata in acciaio per teleriscaldamento</t>
  </si>
  <si>
    <t>Vorisolierte Stahlrohrheizung; für Fernwärmeversorgung</t>
  </si>
  <si>
    <t>13.03.04**.e</t>
  </si>
  <si>
    <t>DN 40/110</t>
  </si>
  <si>
    <t>13.03.04**.f</t>
  </si>
  <si>
    <t>DN 50/125</t>
  </si>
  <si>
    <t>13.03.05**</t>
  </si>
  <si>
    <t>Tubo preisolato in rame trafilato</t>
  </si>
  <si>
    <t xml:space="preserve">Vorisoliertes Kupferrohr </t>
  </si>
  <si>
    <t>13.03.05**.b</t>
  </si>
  <si>
    <t>28x1,2</t>
  </si>
  <si>
    <t>13.03.06**</t>
  </si>
  <si>
    <t>Tubo multistrato</t>
  </si>
  <si>
    <t>Mehrschicht-Verbundrohr</t>
  </si>
  <si>
    <t>13.03.06**.b</t>
  </si>
  <si>
    <t>16x2,25 PN10</t>
  </si>
  <si>
    <t>13.03.08**</t>
  </si>
  <si>
    <t>Giunto passamuro</t>
  </si>
  <si>
    <t xml:space="preserve">einfache Rohrdurchführung in Edelstahl </t>
  </si>
  <si>
    <t>13.03.08**.a</t>
  </si>
  <si>
    <t>ø 80/25-27</t>
  </si>
  <si>
    <t>13.03.08**.b</t>
  </si>
  <si>
    <t>ø 125/73-75</t>
  </si>
  <si>
    <t>13.03.08**.c</t>
  </si>
  <si>
    <t>ø 150/108-112</t>
  </si>
  <si>
    <t>13.03.08**.d</t>
  </si>
  <si>
    <t>ø 200/123-126</t>
  </si>
  <si>
    <t>13.04.01</t>
  </si>
  <si>
    <t>Isolamento termico per tubi in vista, in poliuretano espanso, con guaina esterna di protezione in PVC</t>
  </si>
  <si>
    <t xml:space="preserve">Wärmeisolierungen für frei verlegte Rohrleitungen, in expandiertem Polyurethan mit externer Schutzhülle </t>
  </si>
  <si>
    <t>13.04.01.b</t>
  </si>
  <si>
    <t>spessore 30, diam. 3/4"</t>
  </si>
  <si>
    <t>Stärke 30, Durchmesser 3/4"</t>
  </si>
  <si>
    <t>13.04.01.c</t>
  </si>
  <si>
    <t>spessore 30, diam. 1"</t>
  </si>
  <si>
    <t>Stärke 30, Durchmesser 1"</t>
  </si>
  <si>
    <t>13.04.01.f</t>
  </si>
  <si>
    <t>spessore 40, diam. 2"</t>
  </si>
  <si>
    <t>Stärke 40, Durchmesser 2"</t>
  </si>
  <si>
    <t>13.04.02</t>
  </si>
  <si>
    <t>Isolamento termico per tubi in cavedio, in poliuretano espanso, con guaina esterna di protezione in PVC</t>
  </si>
  <si>
    <t xml:space="preserve">Wärmeisolierung für in Schächten verlegten Rohrleitungen, in expandiertem Polyurethan mit externer Schutzhülle </t>
  </si>
  <si>
    <t>13.04.02.d</t>
  </si>
  <si>
    <t>spessore 15, diam. 1"</t>
  </si>
  <si>
    <t>Stärke 15, Durchmesser 1"</t>
  </si>
  <si>
    <t>13.04.02.e</t>
  </si>
  <si>
    <t>spessore 20, diam. 1"1/4</t>
  </si>
  <si>
    <t>Stärke 20, Durchmesser 1"1/4</t>
  </si>
  <si>
    <t>13.04.02.f</t>
  </si>
  <si>
    <t>spessore 20, diam. 1"1/2</t>
  </si>
  <si>
    <t>Stärke 20, Durchmesser 1"1/2</t>
  </si>
  <si>
    <t>Isolamento termico per tubi sotto traccia, in polietilene espanso, con guaina esterna di protezione rinforzata con fibre di vetro</t>
  </si>
  <si>
    <t xml:space="preserve">Wärmeisolierung für Unterputz-Rohrleitungen in expandiertem Polyäthylen mit externer Schutzhülle </t>
  </si>
  <si>
    <t>13.04.03.c</t>
  </si>
  <si>
    <t>13.04.04**</t>
  </si>
  <si>
    <t>Guaina isolante in neoprene espanso a cellule chiuse:</t>
  </si>
  <si>
    <t>Rohrisolierung aus geschlossenzelligem, vulkanisertem Neopren</t>
  </si>
  <si>
    <t>13.04.04**.d</t>
  </si>
  <si>
    <t>ø 1" - spess.20 mm</t>
  </si>
  <si>
    <t>ø 1" - Wandstärke 20 mm</t>
  </si>
  <si>
    <t>13.04.05**</t>
  </si>
  <si>
    <t>Guaina isolante a cellule chiuse; rivestimento alluminio</t>
  </si>
  <si>
    <t>Rohrisolierung mit geschlossenen Zellen; außenabdeckung mit  Aluminiumblech</t>
  </si>
  <si>
    <t>13.04.05**.b</t>
  </si>
  <si>
    <t>ø 1/2" - spess.13 mm</t>
  </si>
  <si>
    <t>für Rohre - ø 1/2" - Wandstärke 13 mm</t>
  </si>
  <si>
    <t>13.04.05**.c</t>
  </si>
  <si>
    <t>ø 3/4" - spess.20 mm</t>
  </si>
  <si>
    <t>für Rohre - ø 3/4" - Wandstärke 20 mm</t>
  </si>
  <si>
    <t>13.04.05**.d</t>
  </si>
  <si>
    <t>ø 1" - spess.25 mm</t>
  </si>
  <si>
    <t>für Rohre - ø 1" - Wandstärke 25 mm</t>
  </si>
  <si>
    <t>13.06.02.01*</t>
  </si>
  <si>
    <t>Sonda di temperature di mandata:</t>
  </si>
  <si>
    <t>Vorlauftemperaturfühler:</t>
  </si>
  <si>
    <t>13.06.02.01*.b</t>
  </si>
  <si>
    <t>ad immersione con guaina in acciaio INOX</t>
  </si>
  <si>
    <t>Schutzhülle aus INOX Stahl</t>
  </si>
  <si>
    <t>13.07.a</t>
  </si>
  <si>
    <t>Manometro, diametro 100 mm</t>
  </si>
  <si>
    <t>Manometer, ø 100 mm</t>
  </si>
  <si>
    <t>13.07.b</t>
  </si>
  <si>
    <t>Termometro, diametro 100 mm</t>
  </si>
  <si>
    <t>Thermometer, ø 100 mm</t>
  </si>
  <si>
    <t>13.08.02**</t>
  </si>
  <si>
    <t>Impianto di espansione automatico</t>
  </si>
  <si>
    <t>Automatische Expansionsanlage</t>
  </si>
  <si>
    <t>13.08.02**.b</t>
  </si>
  <si>
    <t>Capacità nominale: 400 l</t>
  </si>
  <si>
    <t>Nennvolumen: 400 l</t>
  </si>
  <si>
    <t>13.09.03</t>
  </si>
  <si>
    <t>Accumulatore termico per impianti con pannelli solari, con isolazione in poliuretano spessore minimo 12 cm, portata max per attacco 5,0 m3/h</t>
  </si>
  <si>
    <t>Wärmespeicher für Anlagen mit Solarkollektoren, mit Isolierung in Polyurethan, Stärke min. 12 cm, Volumenstrom pro Anschluss max. 5,0 m³/h</t>
  </si>
  <si>
    <t>13.09.03.b</t>
  </si>
  <si>
    <t>3000 l</t>
  </si>
  <si>
    <t>13.10.01</t>
  </si>
  <si>
    <t>Valvola di intercettazione a sfera</t>
  </si>
  <si>
    <t>Kugelhahn-Vollstromventil</t>
  </si>
  <si>
    <t>13.10.01.c</t>
  </si>
  <si>
    <t>13.10.01.g</t>
  </si>
  <si>
    <t>13.10.03</t>
  </si>
  <si>
    <t>Valvola di ritegno a clapet a manicotto</t>
  </si>
  <si>
    <t xml:space="preserve">Klappenrückschlagventil mit Muffen </t>
  </si>
  <si>
    <t>13.10.03.c</t>
  </si>
  <si>
    <t>13.10.04</t>
  </si>
  <si>
    <t>Valvola di ritegno a doppio battente per montaggio wafer tra flange</t>
  </si>
  <si>
    <t xml:space="preserve">Doppelklappen-Rückschlagventil  (Typ Wafer), zur Montage zwischen den Flanschen </t>
  </si>
  <si>
    <t>13.10.04.a</t>
  </si>
  <si>
    <t>DN50</t>
  </si>
  <si>
    <t>13.11.05</t>
  </si>
  <si>
    <t>Degasatore ciclico a depressione</t>
  </si>
  <si>
    <t>Entgasungsanlage mit zyklischem Unterdruck</t>
  </si>
  <si>
    <t>13.11.05.a</t>
  </si>
  <si>
    <t>contenuto d'acqua sino a 25 m3 e pressione sino a 4,5 bar</t>
  </si>
  <si>
    <t>Wasserinhalt bis zu 25 m³ und bis zu 4,5 bar Druck</t>
  </si>
  <si>
    <t>13.12.04</t>
  </si>
  <si>
    <t>defangatore flangiato</t>
  </si>
  <si>
    <t>Schlammfang mit Flanschanschluss</t>
  </si>
  <si>
    <t>13.12.04.a</t>
  </si>
  <si>
    <t>13.14.01</t>
  </si>
  <si>
    <t>Valvola miscelatrice motorizzata a tre vie filettata</t>
  </si>
  <si>
    <t xml:space="preserve">Dreiwegmischer in Gewindeausführung, motorisiert </t>
  </si>
  <si>
    <t>13.14.01.b</t>
  </si>
  <si>
    <t>DN20</t>
  </si>
  <si>
    <t>13.14.01.d</t>
  </si>
  <si>
    <t>DN32</t>
  </si>
  <si>
    <t>13.14.02</t>
  </si>
  <si>
    <t>Valvola miscelatrice motorizzata a tre vie flangiata</t>
  </si>
  <si>
    <t>Dreiwegmischer mit Flanschanschlüssen, motorisiert</t>
  </si>
  <si>
    <t>13.14.02.b</t>
  </si>
  <si>
    <t>13.14.05</t>
  </si>
  <si>
    <t>Valvola di taratura della portata flangiata</t>
  </si>
  <si>
    <t>Strangregulierventil zur Volumenstromregelung, mit Flanschanschlüsse</t>
  </si>
  <si>
    <t>13.14.05.a</t>
  </si>
  <si>
    <t>13.14.08</t>
  </si>
  <si>
    <t>Cronotermostato giornaliero a batteria</t>
  </si>
  <si>
    <t>Zeitschaltuhr mit Tagesprogramm, batteriegespeist.</t>
  </si>
  <si>
    <t>13.14.09**</t>
  </si>
  <si>
    <t>Linee elettriche  nella sottostazione</t>
  </si>
  <si>
    <t xml:space="preserve"> Elektrische Leitungen in der Unterstation</t>
  </si>
  <si>
    <t>13.14.10**</t>
  </si>
  <si>
    <t>Quadro elettrico centrale termica</t>
  </si>
  <si>
    <t>Schaltschrank der Heizzentrale</t>
  </si>
  <si>
    <t>13.14.11**</t>
  </si>
  <si>
    <t>Regolazione sottostazione</t>
  </si>
  <si>
    <t>Steuerung Unterstation</t>
  </si>
  <si>
    <t>13.14.12**</t>
  </si>
  <si>
    <t>Impianto di illuminazione sottostazione</t>
  </si>
  <si>
    <t>Beleuchtung der Unterstation</t>
  </si>
  <si>
    <t>13.14.13**</t>
  </si>
  <si>
    <t>Gruppo UPS</t>
  </si>
  <si>
    <t>USV-Gruppe</t>
  </si>
  <si>
    <t>13.15.01</t>
  </si>
  <si>
    <t>Contatore di calore filettato</t>
  </si>
  <si>
    <t>Wärmemengenzähler mit Gewindeanschlüssen</t>
  </si>
  <si>
    <t>13.15.01.b</t>
  </si>
  <si>
    <t>Qn 1,5 m3/h - 3/4"</t>
  </si>
  <si>
    <t>13.15.03**</t>
  </si>
  <si>
    <t>centralizzazione dati di consumo</t>
  </si>
  <si>
    <t>Zentrale Auslesung der Verbrauchsdaten</t>
  </si>
  <si>
    <t>13.17.02**</t>
  </si>
  <si>
    <t>Sottostazione per unità abitativa con produzione ACS e riscaldamento a bassa temperatura</t>
  </si>
  <si>
    <t xml:space="preserve">Wohnungsstation für Warmwasserbereitung und Niedrigetemperatur-Heizung  </t>
  </si>
  <si>
    <t>13.17.02**.a</t>
  </si>
  <si>
    <t>45 kW - 18,4 l/min</t>
  </si>
  <si>
    <t>13.18.01.b</t>
  </si>
  <si>
    <t>2 colonne, h 900 mm</t>
  </si>
  <si>
    <t>2 Röhren, h 900 mm</t>
  </si>
  <si>
    <t>13.20.01</t>
  </si>
  <si>
    <t>Scambiatore h 60÷70 cm, isolato</t>
  </si>
  <si>
    <t>Wärmetauscher, Höhe 60÷70 cm, isoliert</t>
  </si>
  <si>
    <t>13.20.01.a</t>
  </si>
  <si>
    <t>20 piastre</t>
  </si>
  <si>
    <t>20 Platten</t>
  </si>
  <si>
    <t>13.21.01</t>
  </si>
  <si>
    <t>Pannello solare per montaggio libero o sopra falda, completo di set di montaggio e di collegamento</t>
  </si>
  <si>
    <t xml:space="preserve">Solarpaneel zur Freiaufstellung oder Aufdachmontage, komplett mit Montage- und Verbindungsset </t>
  </si>
  <si>
    <t>13.21.01.c</t>
  </si>
  <si>
    <t>pannelli oltre 20 m2 in totale</t>
  </si>
  <si>
    <t xml:space="preserve">Solarpaneele über insgesamt 20m² </t>
  </si>
  <si>
    <t>13.22.01</t>
  </si>
  <si>
    <t>Manometro inox 0-4 bar (vedi anche cod. 13.B17.1.11)</t>
  </si>
  <si>
    <t>Manometer in INOX 0-4 bar (siehe auch Kod. 13.B17.1.11)</t>
  </si>
  <si>
    <t>13.22.02</t>
  </si>
  <si>
    <t>Valvola di sicurezza (vedi anche cod. 13.B17.1.13)</t>
  </si>
  <si>
    <t>Sicherheitsventil (siehe auch Kodex 13.B17.1.13)</t>
  </si>
  <si>
    <t>13.22.02.a</t>
  </si>
  <si>
    <t>1/2" x 3/4", pot. di scarico 50 kW</t>
  </si>
  <si>
    <t>1/2" x 3/4", Abflussleistung 50 kW</t>
  </si>
  <si>
    <t>13.22.03</t>
  </si>
  <si>
    <t>Vaso di espansione, membrana intercambiabile (vedi anche cod. 13.B17.1.15)</t>
  </si>
  <si>
    <t>Ausdehnungsgefäß mit austauschbarer Membran (siehe auch Kod. 13.B17.1.15)</t>
  </si>
  <si>
    <t>13.22.05</t>
  </si>
  <si>
    <t>Pompa di carico manuale con due intercettazioni per carico/scarico</t>
  </si>
  <si>
    <t>Handpumpe zur Füllung mit 2 Absperrhähnen für Füllung und Entleerung</t>
  </si>
  <si>
    <t>13.22.06</t>
  </si>
  <si>
    <t>Pompa di circolazione, due velocità, attacchi filettati, con guscio di coibentazione</t>
  </si>
  <si>
    <t xml:space="preserve">Umwälzpumpe mit 2 Geschwindigkeiten, Gewindeanschlüsse und Isolierschalen </t>
  </si>
  <si>
    <t>13.22.06.a</t>
  </si>
  <si>
    <t>1", prevalenza max 60 kPa</t>
  </si>
  <si>
    <t>1", Förderdruck max. 60 kPa</t>
  </si>
  <si>
    <t>13.22.07</t>
  </si>
  <si>
    <t>Valvola di bilanciamento con flussometro, lettura in bypass, con guscio di coibentazione</t>
  </si>
  <si>
    <t>Durchflussmengenregler mit „Durchflussanzeige“, Ablesung im Bypass, mit Isolierschalen</t>
  </si>
  <si>
    <t>13.22.07.d</t>
  </si>
  <si>
    <t>1", 10÷40 l/min</t>
  </si>
  <si>
    <t>13.22.08</t>
  </si>
  <si>
    <t>Valvole di intercettazione</t>
  </si>
  <si>
    <t>Absperrventile</t>
  </si>
  <si>
    <t>13.22.08.e</t>
  </si>
  <si>
    <t>Valvola in acciaio inox 1" FF</t>
  </si>
  <si>
    <t>Absperrventil aus Edelstahl 1" FF</t>
  </si>
  <si>
    <t>13.22.09</t>
  </si>
  <si>
    <t>Liquido antigelo premiscelato</t>
  </si>
  <si>
    <t>Vorgemischtes Frostschutzmittel</t>
  </si>
  <si>
    <t>l</t>
  </si>
  <si>
    <t>13.22.10</t>
  </si>
  <si>
    <t>Regolatore digitale completamente programmabile per tutti i tipi di utilizzo nei sistemi solari, con controllo temperatura diiferenziale e massima, tempo di funzionamento, ecc.</t>
  </si>
  <si>
    <t>Digitaler Solarregler, komplett programmierbar für alle Arten der Nutzung in Solaranlagen, mittels Überwachung der Differenz- und Maximaltemperatur, Funktionszeit, usw.</t>
  </si>
  <si>
    <t>13.22.11</t>
  </si>
  <si>
    <t>Tubazione in rame nudo</t>
  </si>
  <si>
    <t>Kupferrohr, blank</t>
  </si>
  <si>
    <t>13.22.11.c</t>
  </si>
  <si>
    <t>15x1 mm</t>
  </si>
  <si>
    <t>13.22.11.d</t>
  </si>
  <si>
    <t>18x1 mm</t>
  </si>
  <si>
    <t>13.22.11.e</t>
  </si>
  <si>
    <t>22x1 mm</t>
  </si>
  <si>
    <t>13.22.11.f</t>
  </si>
  <si>
    <t>28x1 mm</t>
  </si>
  <si>
    <t>13.22.13**</t>
  </si>
  <si>
    <t>Serbaio in acciaio inossidabile, capacità 150 l</t>
  </si>
  <si>
    <t>13.22.14**</t>
  </si>
  <si>
    <t>valvola automatica di sfiato per impianti solari</t>
  </si>
  <si>
    <t>Automatischer Schnellentlüfter für Solaranlagen</t>
  </si>
  <si>
    <t>13.22.14**.a</t>
  </si>
  <si>
    <t>13.22.15**</t>
  </si>
  <si>
    <t>Valvola di ritegno per vimpianti solari</t>
  </si>
  <si>
    <t>Rückschalgventil für Solaranlagen</t>
  </si>
  <si>
    <t>13.22.15**.d</t>
  </si>
  <si>
    <t xml:space="preserve">Sistema VMC single room </t>
  </si>
  <si>
    <t>Einzelzimmer MLS (Mechanische Lȕftungssysteme)</t>
  </si>
  <si>
    <t>Telecomando a raggi infrarossi</t>
  </si>
  <si>
    <t>Infrarot - Fernbedienung</t>
  </si>
  <si>
    <t>14.01.01</t>
  </si>
  <si>
    <t xml:space="preserve">Tubazione in acciaio inox per acqua potabile </t>
  </si>
  <si>
    <t>Edelstahlrohrleitungen für Trinkwasser</t>
  </si>
  <si>
    <t>14.01.01.b</t>
  </si>
  <si>
    <t>ø 18x1,0</t>
  </si>
  <si>
    <t>14.01.01.c</t>
  </si>
  <si>
    <t>ø 22x1,2</t>
  </si>
  <si>
    <t>14.01.01.d</t>
  </si>
  <si>
    <t>ø 28x1,2</t>
  </si>
  <si>
    <t>14.01.04.05*</t>
  </si>
  <si>
    <t>Rubinetto di erogazione:</t>
  </si>
  <si>
    <t>Auslaufventil:</t>
  </si>
  <si>
    <t>14.01.04.05*.a</t>
  </si>
  <si>
    <t>DN 15 - 1/2"</t>
  </si>
  <si>
    <t>14.01.04.08*</t>
  </si>
  <si>
    <t>Rubinetto di carico e scarico:</t>
  </si>
  <si>
    <t>Füll- und Entleerungshahn:</t>
  </si>
  <si>
    <t>14.01.05</t>
  </si>
  <si>
    <t>Tubazione in polipropilene per scarichi vertica</t>
  </si>
  <si>
    <t>Abflussleitungen in Polypropylen für vertikale Strangleitungen</t>
  </si>
  <si>
    <t>14.01.05.b</t>
  </si>
  <si>
    <t>14.07.01</t>
  </si>
  <si>
    <t>Valvola di intercettazione omologata per acqua potabile</t>
  </si>
  <si>
    <t xml:space="preserve">Kugelhahn-Vollstromventil für Trinkwasser zugelassen </t>
  </si>
  <si>
    <t>14.07.01.a</t>
  </si>
  <si>
    <t>1/2"</t>
  </si>
  <si>
    <t>14.07.01.b</t>
  </si>
  <si>
    <t>14.07. 01.c</t>
  </si>
  <si>
    <t>14.09.06.01*</t>
  </si>
  <si>
    <t>Vuotatoio in acciaio per vani/tecnici</t>
  </si>
  <si>
    <t>Stahlausgußbecken für Betriebsräume</t>
  </si>
  <si>
    <t>14.09.08.06*</t>
  </si>
  <si>
    <t>Rubinetto di erogazione</t>
  </si>
  <si>
    <t>Auslaufhahn</t>
  </si>
  <si>
    <t>14.21.01</t>
  </si>
  <si>
    <t>Tubazioni PE100 PN10 SDR17</t>
  </si>
  <si>
    <t>Rohrleitungen PE100 PN10 SDR17</t>
  </si>
  <si>
    <t>14.21.01.a</t>
  </si>
  <si>
    <t>Ø 20x1,6 mm</t>
  </si>
  <si>
    <t>14.21.01.b</t>
  </si>
  <si>
    <t>Ø 25x1,6 mm</t>
  </si>
  <si>
    <t>14.21.01.c</t>
  </si>
  <si>
    <t>Ø 32x2,0 mm</t>
  </si>
  <si>
    <t>14.21.01.g</t>
  </si>
  <si>
    <t>Ø 75x4,5 mm</t>
  </si>
  <si>
    <t>14.21.09**</t>
  </si>
  <si>
    <t>Irrigatore a turbina</t>
  </si>
  <si>
    <t>Turbinenregner</t>
  </si>
  <si>
    <t>14.21.09**.a</t>
  </si>
  <si>
    <t>Portata 2-16 l/min ; gittata 4,6-10,7 m</t>
  </si>
  <si>
    <t>Wasserdurchsatz: 2-16 l/min; Wurfweite 4,6-10,7  m</t>
  </si>
  <si>
    <t>14.21.09**.b</t>
  </si>
  <si>
    <t>Portata 4-33 l/min ; gittata 7,6-15,2 m</t>
  </si>
  <si>
    <t>Wasserdurchsatz: 4-33 l/min; Wurfweite 7,6-15,2  m</t>
  </si>
  <si>
    <t>14.21.10**</t>
  </si>
  <si>
    <t>Valvole automatiche</t>
  </si>
  <si>
    <t xml:space="preserve">Automatische Ventile </t>
  </si>
  <si>
    <t>14.21.10**.a</t>
  </si>
  <si>
    <t>Ø1", in PVC, portata sino a 113 l/min</t>
  </si>
  <si>
    <t>Ø1", in PVC, Wassermenge bis zu 113 l/min</t>
  </si>
  <si>
    <t>14.21.11**</t>
  </si>
  <si>
    <t>Centralina per il controllo automatico di impianti di irrigazione</t>
  </si>
  <si>
    <t>14.21.11**.a</t>
  </si>
  <si>
    <t>per il comando fino a 2 zone</t>
  </si>
  <si>
    <t>Steuerung von bis zu 2 Sektoren</t>
  </si>
  <si>
    <t>14.21.12**</t>
  </si>
  <si>
    <t>Pozzetto in resina sintetica per impianti di irrigazione</t>
  </si>
  <si>
    <t>Schacht aus Kunststoff-Harz für Bewässerungsanlagen</t>
  </si>
  <si>
    <t>05.02.02</t>
  </si>
  <si>
    <t>05.02.02.a</t>
  </si>
  <si>
    <t>Erleichterter Blähbeton-Estrich, Dichte: 400-500 kg/m3 (D: 7 cm) (Nr. 310)</t>
  </si>
  <si>
    <t>13.22.03.f</t>
  </si>
  <si>
    <t>200 l</t>
  </si>
  <si>
    <t>Tank aus Edelstahl, Inhalt 150 l</t>
  </si>
  <si>
    <t>13.25.01**</t>
  </si>
  <si>
    <t>13.25.02**</t>
  </si>
  <si>
    <t>14.02.01</t>
  </si>
  <si>
    <t>14.02.01.a</t>
  </si>
  <si>
    <t>spessore 20, diam. 1/2"</t>
  </si>
  <si>
    <t>Stärke 20, Durchmesser 1/2"</t>
  </si>
  <si>
    <t>14.02.01.b</t>
  </si>
  <si>
    <t>14.02.01.c</t>
  </si>
  <si>
    <t xml:space="preserve">Entfernen eines jeglichen internen Bodenbelages aus Fliesen, Marmor, </t>
  </si>
  <si>
    <t>Fornitura e posa di marker stradali (borchie per segnaletica orizzontale)</t>
  </si>
  <si>
    <t>Intonaco a secco in lastra di cartongesso: sp 9,5 mm</t>
  </si>
  <si>
    <t>Liefern und Verlegen eines Bodenbelages aus Holz, vorgefertigter Typ und lackiert,</t>
  </si>
  <si>
    <t>Liefern und Verlegen von Fußleiste aus melaminbeschichtetem Sperrholz</t>
  </si>
  <si>
    <t>05.06.02.a</t>
  </si>
  <si>
    <t xml:space="preserve">Trittstufe aus Granit für Stufen </t>
  </si>
  <si>
    <t xml:space="preserve">Setzstufe aus Marmor für Stufen </t>
  </si>
  <si>
    <t>ZIMMERMANNS- UND DACHDECKERARBEITEN</t>
  </si>
  <si>
    <t>Abgehängte Decken aus Gipskartonplatten</t>
  </si>
  <si>
    <t>Fenster 1880 x 1325 (Maueröffnung)</t>
  </si>
  <si>
    <t>Fenster 1250 x 1325 (Maueröffnung)</t>
  </si>
  <si>
    <t>Fenster 950 x 800 (Maueröffnung)</t>
  </si>
  <si>
    <t>Fenster 950 x 1320 (Maueröffnung)</t>
  </si>
  <si>
    <t>Fenster 950 x 700 (Maueröffnung)</t>
  </si>
  <si>
    <t>Fenster 950 x 500 (Maueröffnung)</t>
  </si>
  <si>
    <t>Fenster 2500 x 2000 (Maueröffnung)</t>
  </si>
  <si>
    <t>Fenster 720x1320 (Maueröffnung)</t>
  </si>
  <si>
    <t>Fenstertüren 950 x 2320 (Maueröffnung)</t>
  </si>
  <si>
    <t>Fenstertüren 1880 x 2320 (Maueröffnung)</t>
  </si>
  <si>
    <t>Fenstertüren 720 x 2320 (Maueröffnung)</t>
  </si>
  <si>
    <t>Fenstertüren 650 x 2320 (Maueröffnung)</t>
  </si>
  <si>
    <t>Fenstertüren 800 x 2320 (Maueröffnung)</t>
  </si>
  <si>
    <t>02.01.03.01.e</t>
  </si>
  <si>
    <t>Trennwand aus Hohlziegel einschließlich Verputz Stärke 15 cm</t>
  </si>
  <si>
    <t xml:space="preserve">Entfernen des gesamten bestehenden Unterbodenpakets </t>
  </si>
  <si>
    <t>Entfernen von Keramikverkleidungen, Verputzes oder Mörtels bis 4 cm Stärke</t>
  </si>
  <si>
    <t>Abtragen der Sockelleiste aus Marmor, Keramik oder aufgeklebtem PVC, einschließlich Instandsetzung des darunterliegenden Verputzes</t>
  </si>
  <si>
    <t>Mauerwerk</t>
  </si>
  <si>
    <t>Langloch- Blöcke BF 00-21 für innere Trennwände,Dicke 12 cm, da 1200 Kg/m³</t>
  </si>
  <si>
    <t>Schwelle aus Marmor für Fenstertüren: Bianco di Carrara Typ C Botticino Typ Semiclassico Trani Bronzetto Perlato Royal Rosso di Verona Breccia Sarda Venata Bardiglio Travertino Romano</t>
  </si>
  <si>
    <t>Innenputz 3 Lagen: erste Lage aus Zementspritzbewurf, Unterputz aus Weißkalkhydrat (Baukalk) im M.V. von 350 kg pro m3 Fertiggemisch und Dünnschichtoberputz aus Kalkmörtel aus gelöschtem Weißkalk</t>
  </si>
  <si>
    <t>Intonaco interno civile a 3 mani: primo strato con malta di cemento (rinzaffo), secondo strato con malta di calce idrata dosata a 350 kg per m³ d’impasto e stabilitura con malta di calce dolce (grassello)</t>
  </si>
  <si>
    <t>Bildung einer Schallisolierung  Stärke 5 mm</t>
  </si>
  <si>
    <t>Zement-Estrich zum Verlegen von Fußböden (auch in Gefälle) und/oder Schutz von Abdichtung, Rck  20 N/mm2, mit Metallarmierung (Nr. 314) D: cm 8</t>
  </si>
  <si>
    <t>Keramikfußboden mit emaillierte Keramikfliesen (20x20) (Nr. 110)</t>
  </si>
  <si>
    <t>glasierte Keramikfliesen (20x20) (Nr. 125)</t>
  </si>
  <si>
    <t>Liefern und Verlegen von Trennleisten aus Aluminium, Stärke 3 mm als Trennfuge für Bodenbeläge.</t>
  </si>
  <si>
    <t>Liefern und Verlegen eines Bodenbelages aus Holz, vorgefertigter Typ und lackiert</t>
  </si>
  <si>
    <t>Fensterbank aus Holz:Tiefe bis 35 cm</t>
  </si>
  <si>
    <t xml:space="preserve">Entfernen der Altbeschichtungen jeglicher Art </t>
  </si>
  <si>
    <t>Allgemeines und flächendeckendes Abschleifen der Innenwände und Decken</t>
  </si>
  <si>
    <t>Zweimaliges Spachteln, einschließlich das Auftragen einer staubfreien, …</t>
  </si>
  <si>
    <t>Anstrich mit Kunststoffdispersionsfarbe, diffusionsoffen, auf Vinyl-Polymerisat-Basis</t>
  </si>
  <si>
    <t>Tür als Drehflügeltür aus Holz:Eiche</t>
  </si>
  <si>
    <t>Tür als Schiebetür aus Holz:Eiche</t>
  </si>
  <si>
    <t>Maurerbeihilfen für das öffnen und verschließen der erforderlichen….</t>
  </si>
  <si>
    <t xml:space="preserve">Maurerbeihilfen für den Einbau von Verteilerschränken jeder Größe </t>
  </si>
  <si>
    <t>Maurerbeihilfen für das Abtragen und erneuern der Anschlüsse für die Sanitäranlage im Bad und Küche</t>
  </si>
  <si>
    <t xml:space="preserve">Maurerbeihilfen für den Einbau von Unterputz – Klospülkastens einschließlich verzinktem WC- Montagerahmen </t>
  </si>
  <si>
    <t>Maurerbeihiflen wie Art. 10.03.01, aber für die Fläche über 100,00 m2</t>
  </si>
  <si>
    <t>VERPUTZE</t>
  </si>
  <si>
    <t>UNTERBÖDEN, ESTRICHE UND SCHALLISOLIERUNGEN</t>
  </si>
  <si>
    <t>FUSSBÖDEN UND WANDVERKLEIDUNGEN</t>
  </si>
  <si>
    <t>TISCHLERARBEITEN</t>
  </si>
  <si>
    <t xml:space="preserve">MAURERBEIHILFEN FÜR HYDRAULIKERARBEITEN </t>
  </si>
  <si>
    <t>MAURERBEIHILFEN FÜR ELEKTRIKERARBEITEN</t>
  </si>
  <si>
    <t>ERDARBEITEN.</t>
  </si>
  <si>
    <t>Fensterbankabdeck. Alu: 20-33 cm</t>
  </si>
  <si>
    <t>Entfernen bestehender Anlagen</t>
  </si>
  <si>
    <t>Abbau Markisen, einschließlich Transport zu verschwenden und Deponiegebühren</t>
  </si>
  <si>
    <t>Abtragen:  Metallabdeckung, einschließlich Transport zu verschwenden und Deponiegebühren</t>
  </si>
  <si>
    <t>Abtragen: Dachrinnen und Fallröhre, einschließlich Transport zu verschwenden und Deponiegebühren</t>
  </si>
  <si>
    <t>classe C 28/35</t>
  </si>
  <si>
    <t>Klasse C 28/35</t>
  </si>
  <si>
    <t>02.04.03.01.m*</t>
  </si>
  <si>
    <t>Prove di estrazione in situ</t>
  </si>
  <si>
    <t>02.04.06.04.a**</t>
  </si>
  <si>
    <t>Sovrapprezzo per calcestruzzo impermeabile</t>
  </si>
  <si>
    <t>02.04.85.30*</t>
  </si>
  <si>
    <t>spessore: 80 mm</t>
  </si>
  <si>
    <t>07.01.06.02.l**</t>
  </si>
  <si>
    <t>Stärke: 80 mm</t>
  </si>
  <si>
    <t>Spessore 20mm</t>
  </si>
  <si>
    <t>07.01.09.01.b**</t>
  </si>
  <si>
    <t>Dicke 20mm</t>
  </si>
  <si>
    <t>Gradini in legno</t>
  </si>
  <si>
    <t>07.01.09.02.a**</t>
  </si>
  <si>
    <t>Legante sintetico polimerico epossidico</t>
  </si>
  <si>
    <t>02.12.10.10.c**</t>
  </si>
  <si>
    <t>Tetto: Coibentazione termica</t>
  </si>
  <si>
    <t>Sovrapprezzo per intervento di rinforzo (soluzione b)</t>
  </si>
  <si>
    <t>02.07.02.03.a</t>
  </si>
  <si>
    <t>Blocchi forati BF 00-21 per pareti divisorie interne: spessore 12 cm, da 800 Kg/m³</t>
  </si>
  <si>
    <t>Langloch- Blöcke BF 00-21 für innere Trennwände Dicke 12 cm, da 800 Kg/m³</t>
  </si>
  <si>
    <t>02.21</t>
  </si>
  <si>
    <t>RINFORZI COPERTURA PIANA</t>
  </si>
  <si>
    <t>Prova di carico solaio del sottotetto</t>
  </si>
  <si>
    <t>02.21.01.01**</t>
  </si>
  <si>
    <t>02.21.02.01.a**</t>
  </si>
  <si>
    <t>02.21.02.01.b**</t>
  </si>
  <si>
    <t>Intervento (soluzione b)</t>
  </si>
  <si>
    <t>Intervento zona pannelli solari</t>
  </si>
  <si>
    <t>02.11.03.24**</t>
  </si>
  <si>
    <t>02.11.03.25**</t>
  </si>
  <si>
    <t>02.11.03.26**</t>
  </si>
  <si>
    <t>Preparazione del fondo per sistema di impermeabilizzazione per esterni</t>
  </si>
  <si>
    <t>Pannello in lana di roccia feldspatica sp cm 6</t>
  </si>
  <si>
    <t>02.12.02.01</t>
  </si>
  <si>
    <t xml:space="preserve">Inverdimento estensivo 
</t>
  </si>
  <si>
    <t>Copertura zona fotovoltaico</t>
  </si>
  <si>
    <t>Profili di separazione</t>
  </si>
  <si>
    <t>05.08.01.a</t>
  </si>
  <si>
    <t>05.08.02</t>
  </si>
  <si>
    <t>Pavimenti in gomma sintetica per pianerottoli di scale (in teli)</t>
  </si>
  <si>
    <t>Pedata e alzata di gradini interni</t>
  </si>
  <si>
    <t>08.05.03.06.b**</t>
  </si>
  <si>
    <t>Tubo pluviale in alluminio a sezione quadra 80 x 80</t>
  </si>
  <si>
    <t>Präzisionsvermessung mit dem Laserscan</t>
  </si>
  <si>
    <t>Abtragen: Metallgeländer der Balkone</t>
  </si>
  <si>
    <t>Abtragen: Steinverkleidungen</t>
  </si>
  <si>
    <t xml:space="preserve">Abtragen Aluminium-Polykarbonatüberdachungen </t>
  </si>
  <si>
    <t>Vorbereiten der Unterlage für Vollwärmeschutz</t>
  </si>
  <si>
    <t>Vollwärmeschutz in EPS: Plattenstärke 20 cm</t>
  </si>
  <si>
    <t>Vollwärmeschutz in EPS: Plattenstärke 4 cm</t>
  </si>
  <si>
    <t>Vollwärmeschutz in EPS: Plattenstärke 6 cm</t>
  </si>
  <si>
    <t>Verspachtelung und Verputz auf Holzunterlage außen</t>
  </si>
  <si>
    <t>Anpassung Einbauhöhe bestehender Schächte jeglicher Form und jeglichen Ausmaßes</t>
  </si>
  <si>
    <t>Messa in quota dei pozzetti esistenti di qualsiasi forma e dimensione</t>
  </si>
  <si>
    <t>Sistema di impermeabilizzazione a spessore per esterni</t>
  </si>
  <si>
    <t>Sistema di impermeabilizzazione verticale per esterni</t>
  </si>
  <si>
    <t>Lieferung und Einbau von internem Futterstock in Gipskarton</t>
  </si>
  <si>
    <t>Fenster 1880 x 1320 (Maueröffnung)</t>
  </si>
  <si>
    <t>Fenster 1250 x 1320 (Maueröffnung)</t>
  </si>
  <si>
    <t>Fenster 720 x 1320 (Maueröffnung)</t>
  </si>
  <si>
    <t>Balkontür 950 x 2320 (Maueröffnung)</t>
  </si>
  <si>
    <t>Balkontür 720 x 2320 (Maueröffnung)</t>
  </si>
  <si>
    <t>Balkontür 650 x 2320 (Maueröffnung)</t>
  </si>
  <si>
    <t>Fornitura e posa di imbotte interno in cartongesso</t>
  </si>
  <si>
    <t>Lieferung und Anbringen eines Schutzanstriches für Beton</t>
  </si>
  <si>
    <t>Fornitura e posa di vernice protettiva per calcestruzzo</t>
  </si>
  <si>
    <t>Lieferung und Anbringen einer Verkleidung für Fenstersperren</t>
  </si>
  <si>
    <t xml:space="preserve">Fornitura e posa in opera di rivestimento blocchi finestra </t>
  </si>
  <si>
    <t>Jalousie für außen mit Lamellen 58-60 mm</t>
  </si>
  <si>
    <t>Fenster 700 x 1320 (Maueröffnung)</t>
  </si>
  <si>
    <t>Balkontür 1900 x 2320 (Maueröffnung)</t>
  </si>
  <si>
    <t>Balkontür 770 x 2320 (Maueröffnung)</t>
  </si>
  <si>
    <t>Lieferung und Anbringen von Fenstersperren</t>
  </si>
  <si>
    <t xml:space="preserve">BF 07a </t>
  </si>
  <si>
    <t>Balkontür 2300 x 2630 (Maueröffnung)</t>
  </si>
  <si>
    <t>Aufpreis für Einbau von elektrischen Kontakten</t>
  </si>
  <si>
    <t>Lieferung u. Einbau von vertikaler Sonnenmarkise</t>
  </si>
  <si>
    <t>Ausmaß 2400 x 1600h mm</t>
  </si>
  <si>
    <t>Ausmaß 3000 x 1600h mm</t>
  </si>
  <si>
    <t>Ausmaß 3000 x 2600h mm</t>
  </si>
  <si>
    <t>Ausmaß 1750 x 2600h mm</t>
  </si>
  <si>
    <t>Ausmaß 2750 x 1600h mm</t>
  </si>
  <si>
    <t>Ausmaß 1750 x 1600h mm</t>
  </si>
  <si>
    <t>Ausmaß 1950 x 1600h mm</t>
  </si>
  <si>
    <t>Ausmaß 1950 x 2600h mm</t>
  </si>
  <si>
    <t>Ausmaß 2820 x 1600h mm</t>
  </si>
  <si>
    <t>Ausmaß 2700 x 2600h mm</t>
  </si>
  <si>
    <t>Ausmaß 2700 x 1600h mm</t>
  </si>
  <si>
    <t>Ausmaß 1300 x 2600h mm</t>
  </si>
  <si>
    <t>Ausmaß 2200 x 2600h mm</t>
  </si>
  <si>
    <t>Ausmaß 2200 x 1600h mm</t>
  </si>
  <si>
    <t>Liefern und Einbau von mauerbündigen Türen</t>
  </si>
  <si>
    <t>Balkontür 1850 x 2250 (Maueröffnung)(komplett mit Elektroschloss)</t>
  </si>
  <si>
    <t>Balkontür 1580 x 2080 (Maueröffnung) (komplett mit Elektroschloss)</t>
  </si>
  <si>
    <t>Lieferung und Einbau des linearen Schutzes gegen den Absturz</t>
  </si>
  <si>
    <t>Lieferung und Einbau von Straßenmarkern in Pilzform, rund</t>
  </si>
  <si>
    <t>Lieferung und Einbau von Radständern</t>
  </si>
  <si>
    <t>Mauerkranz aus verzinktem Flachstahl</t>
  </si>
  <si>
    <t>Lieferung und Einbau von Beton des Typs i.idro DRAIN für befahrbare Flächen</t>
  </si>
  <si>
    <t>Lieferung und Einbau von Beton des Typs i.idro DRAIN für begehbare Flächen</t>
  </si>
  <si>
    <t>Fornitura e posa di conglomerato cementizio tipo i.idro DRAIN Superficie carrabile</t>
  </si>
  <si>
    <t>Fornitura e posa di conglomerato cementizio tipo i.idro DRAIN Superficie pedonale</t>
  </si>
  <si>
    <t>Lieferung zur Einbaustelle von Bäumen mit Erdballen, Umfang von 16 bis 18 cm: 
Prunus Cerasifera Pissardi</t>
  </si>
  <si>
    <t>Bewässerungcomputer  mit  innerem Transformator , bis zu 4 Sektoren geeignet; 
wasserdichtes Gehäuse mit Schlüssel.</t>
  </si>
  <si>
    <t>Abdichtungssystem in der Dicke für externe</t>
  </si>
  <si>
    <t>von vertikalen Abdichtungssystem für externe</t>
  </si>
  <si>
    <t>Gesteinfaserplatten für Trennmauern dicke cm 6</t>
  </si>
  <si>
    <t xml:space="preserve">Dach: Wärmedämmung Bereich Sonnenkollektoren </t>
  </si>
  <si>
    <t>Zuschlag für Verstärkung Intervention (Lösung b)</t>
  </si>
  <si>
    <t>Fußboden für Treppenpodeste und für Eingangsflure der Treppenräume (in Bahnen)</t>
  </si>
  <si>
    <t>Trittstufe und Setzstufe für Innenstufen</t>
  </si>
  <si>
    <t>Trockenputz aus Gipskartonplatten: dicke 9,5 mm</t>
  </si>
  <si>
    <t>Vorsatzschale auf Metallunterbau</t>
  </si>
  <si>
    <t>08.05.06.03.b *</t>
  </si>
  <si>
    <t>Comignolo per camino in alluminio: 100 x 100 mm</t>
  </si>
  <si>
    <t>Kaminkopf Alu: 100 x 100 mm</t>
  </si>
  <si>
    <t>Regenrohr Alu: 80 x 80</t>
  </si>
  <si>
    <t>Profile Trennungs</t>
  </si>
  <si>
    <t xml:space="preserve">PV-Versorgungsgebiet </t>
  </si>
  <si>
    <t>cad</t>
  </si>
  <si>
    <t xml:space="preserve">  07  .01  .02</t>
  </si>
  <si>
    <t>Per ogni vano in più</t>
  </si>
  <si>
    <t>Für jeden weiteren Raum</t>
  </si>
  <si>
    <t xml:space="preserve">  07  .01  .03</t>
  </si>
  <si>
    <t>Per ogni ulteriore servizio igenico</t>
  </si>
  <si>
    <t>Für jede weitere Nasszelle</t>
  </si>
  <si>
    <t>Zweikomponenten-Epoxydkleber Synthetisches polymeres Epoxydbindemittel</t>
  </si>
  <si>
    <t>Holztreppe</t>
  </si>
  <si>
    <t>Eingriff für die Solarpaneele</t>
  </si>
  <si>
    <t>Verstärkung für das Flachdach</t>
  </si>
  <si>
    <t>Eingriff (Lösung b)</t>
  </si>
  <si>
    <t>Pull-out test für den Injektionsdübel</t>
  </si>
  <si>
    <t>Aufpreis für WU-Beton</t>
  </si>
  <si>
    <t>Untergrundvorbereitung Abdichtungssystem für externe</t>
  </si>
  <si>
    <t xml:space="preserve">Belastungstest </t>
  </si>
  <si>
    <t>OPERE DA FABBRO</t>
  </si>
  <si>
    <t>02.17.11.22**</t>
  </si>
  <si>
    <t>02.17.11.23**</t>
  </si>
  <si>
    <t>02.17.11.24**</t>
  </si>
  <si>
    <t>02.17.11.25**</t>
  </si>
  <si>
    <t>05.02.03.b</t>
  </si>
  <si>
    <t>Massetto cementizio per formazione pendenze e/o livellamento Rck 8 N/mm2 (nr. 312) Centrale teleriscaldamento m² 50,72</t>
  </si>
  <si>
    <t>Zement-Estrich zur Herstellung von Gefällen und/oder Ausgleichsschicht Rck  8 N/mm2 (Nr. 312)</t>
  </si>
  <si>
    <t xml:space="preserve">Demolizione totale struttura portante in c.a. con solai in c.a. oppure laterocemento, tetto in legno,acciaio o come solai
</t>
  </si>
  <si>
    <t>Tragende Struktur aus Stahlbeton, Massiv- oder Hohlsteindecken, Dachkonstruktion aus Holz, Stahl oder wie Decken</t>
  </si>
  <si>
    <t xml:space="preserve">Demolizione parziale struttura portante in c.a. con solai in c.a. oppure laterocemento, tetto in legno, acciaio o come solai
</t>
  </si>
  <si>
    <t xml:space="preserve">Demolizione muratura di calcestruzzo o mattoni
</t>
  </si>
  <si>
    <t xml:space="preserve">Demolizione in breccia, sovrapprezzo alla voce 02.01.02.01
</t>
  </si>
  <si>
    <t xml:space="preserve">Rimozione di qualsiasi pavimento tipo piastrelle, marmette
</t>
  </si>
  <si>
    <t xml:space="preserve">Rimozione di vecchi bancali o di soglie di qualsiasi materiale e dimensione
</t>
  </si>
  <si>
    <t xml:space="preserve">Rimozione di copertura in lamiera metallica, compreso trasporto a rifiuto e oneri di discarica
</t>
  </si>
  <si>
    <t xml:space="preserve">Rimozione: gronde e pluviali, compreso trasporto a rifiuto e oneri di discarica
</t>
  </si>
  <si>
    <t xml:space="preserve">Rimozione serramento
</t>
  </si>
  <si>
    <t xml:space="preserve">Smontaggio tende da sole, compreso trasporto a rifiuto e oneri di discarica
</t>
  </si>
  <si>
    <t xml:space="preserve">Rimozione di selciato: Demolizione di selciati a secco, spessore fino a 40 cm 
</t>
  </si>
  <si>
    <t>54.02.20.03*</t>
  </si>
  <si>
    <t>Demolizione di pavimentazione bituminosa fino a sp 10 cm</t>
  </si>
  <si>
    <t>Abbruch von bituminöser Fahrbahndecke Belagstärke Stärke bis 10 cm</t>
  </si>
  <si>
    <t>54.45.02.03*</t>
  </si>
  <si>
    <t xml:space="preserve">Diritti di discarica per materiale di categoria 2/C; croste di asfalto senza impurità e fresato proveniente dalla pavimentazione stradale.
</t>
  </si>
  <si>
    <t>Deponiegebühren für Material der Deponieklasse 2/C; Asphaltschollen ohne Verunreinigungen und Fräsgut von Fahrbahnbelägen.</t>
  </si>
  <si>
    <t>t</t>
  </si>
  <si>
    <t xml:space="preserve">Asporto di cordonata
</t>
  </si>
  <si>
    <t>02.01.03.26.**</t>
  </si>
  <si>
    <t>Rimozione della sbarra di controllo accesso compreso meccanismi e collegamenti elettrici, consevazione e successivo rimontaggio come da progetto, compreso collegamenti elettrici ed ogni altro onere in opera per dare il lavoro finito a regola d'arte.</t>
  </si>
  <si>
    <t>Entfernen der Zugangsschranke, inbegriffen die Mechanismen und die Elektroanschlüsse, Verwahrung und nachträglicher Wiedereinbau gemäß Projekt, inbegriffen die Elektroanschlüsse und jegliche andere Aufwendungen für den fachgerechten Abschluss der Arbeiten.</t>
  </si>
  <si>
    <t xml:space="preserve">Scavo generale con mezzo meccanico: con trasporto e scarico a pubbliche discariche compresi i diritti di discarica
</t>
  </si>
  <si>
    <t xml:space="preserve">Scavo per condotte: con mezzi meccanici profondità 2,0 m
</t>
  </si>
  <si>
    <t xml:space="preserve">Rinterro con materiale di scavo: con mezzi meccanici 
</t>
  </si>
  <si>
    <t xml:space="preserve">Rinterro e rilevato con materiale di cava: con mezzi meccanici
</t>
  </si>
  <si>
    <t>Hinterfüllen mit Grubenschotter: maschinell</t>
  </si>
  <si>
    <t xml:space="preserve">Livellamento di superfici
</t>
  </si>
  <si>
    <t>BETON, BEWEHRUNG, DECKEN , SCHALUNGEN UND ZUBEHÖR</t>
  </si>
  <si>
    <t>02.04.03.01.e*</t>
  </si>
  <si>
    <t>02.04.06.04.*</t>
  </si>
  <si>
    <t>cad/st</t>
  </si>
  <si>
    <t>02.04.06.04.a*</t>
  </si>
  <si>
    <t>02.04.06.05.*</t>
  </si>
  <si>
    <t xml:space="preserve">Preparazione del supporto per cappotto
</t>
  </si>
  <si>
    <t>Cappotto isolante in Eps: spessore lastre 16 cm</t>
  </si>
  <si>
    <t>Vollwärmeschutz in EPS: Plattenstärke 16 cm</t>
  </si>
  <si>
    <t>02.09.03.13.d**</t>
  </si>
  <si>
    <t xml:space="preserve">Isolamento bordi imbotti perimetrali materassino in aerogel 1 cm 
</t>
  </si>
  <si>
    <t>Isolierung der umlaufenden Ränder der Futterstöcke mit Aerogel-Matten 1 cm</t>
  </si>
  <si>
    <t>02.12.02.06**</t>
  </si>
  <si>
    <t>Isolamento logge e balconi realizzato per mezzo di pannello in Polistirene espanso</t>
  </si>
  <si>
    <t>Isolierung Loggien und Balkone durch Polistirenschaumplatten</t>
  </si>
  <si>
    <t>05.04.01.05*</t>
  </si>
  <si>
    <t>Fornitura e posa di malta bicomponente a base di leganti cementizi come impermeabilizzazione e "crack-bridging" in 2 mani alla base di superfici in ceramica e pietra su muri e pavimenti per interni ed esterni secondo le classi di umidità I, II e III:</t>
  </si>
  <si>
    <t>Liefern und Aufbringen von 2 Lagen von zweikomponentigen Mörtel als rissüberbrückende, flexible Verbundabdichtung unter keramischen Belägen und Natursteinbelägen für Wand und Bodenflächen im Innen- und Außenbereich gemäß den Feuchtigkeitsbeanspruchungsklassen I, II und III:</t>
  </si>
  <si>
    <t>Membrana in PE a bassa densità (LDPE), g/m² 180, spessore 0,22 mm, come barriera vapore per tetti piani (Nr.250)</t>
  </si>
  <si>
    <t>Isolamento termico in lastre di polistirene estruso per zoccoli e soglie balconi (Nr.270)  sp 6 cm</t>
  </si>
  <si>
    <t>Tubo drenante in PVC
dN 160</t>
  </si>
  <si>
    <t xml:space="preserve">Messa in quota dei pozzetti esistenti di qualsiasi forma e dimensione
</t>
  </si>
  <si>
    <t>Ghiaia lavata, per raccordi perimetrali di drenaggio al basamento dell’edificio pezzatura 50/60 mm (parte visibile)</t>
  </si>
  <si>
    <t>02.17.06.02.a</t>
  </si>
  <si>
    <t xml:space="preserve">Cordone in cls.: cm 6/8 x 20h 
</t>
  </si>
  <si>
    <t>Randstein Beton: cm 6/8 x 20 h</t>
  </si>
  <si>
    <t>02.17.11.12**</t>
    <phoneticPr fontId="6" type="noConversion"/>
  </si>
  <si>
    <t xml:space="preserve">Cordolo in piatto di acciaio zincato a caldo di dimensione 25 x 8 mm, 
</t>
  </si>
  <si>
    <t>Flacher Randstein aus feuerverzinktem Stahl, Größe 25 x 8 mm</t>
  </si>
  <si>
    <t>Terra da coltivo:
stendimento meccanico</t>
  </si>
  <si>
    <t xml:space="preserve">Inverdimento estensivo </t>
  </si>
  <si>
    <t xml:space="preserve">Fornitura e posa in opera, del sistema di protezione anticaduta </t>
  </si>
  <si>
    <t xml:space="preserve">Fornitura e posa di marker stradali a fungo </t>
  </si>
  <si>
    <t>02.18.11**</t>
  </si>
  <si>
    <t>02.21.01.01*</t>
  </si>
  <si>
    <t>02.21.02.01.a*</t>
  </si>
  <si>
    <t>Intervento (soluzione B)</t>
  </si>
  <si>
    <t>Eingriff</t>
  </si>
  <si>
    <t>FABBRO</t>
  </si>
  <si>
    <t>03.01</t>
  </si>
  <si>
    <t>Carpenteria in metallo:</t>
  </si>
  <si>
    <t>Gesamtbauwerke und Bauteile:</t>
  </si>
  <si>
    <t>03.03.01.01.b</t>
  </si>
  <si>
    <t xml:space="preserve">Corrimani in acciaio
balconi lato nord m 15,75
balconi lato sud m 25,2
</t>
  </si>
  <si>
    <t>03.03.02.01.f**</t>
  </si>
  <si>
    <t xml:space="preserve">Rivestimento di facciata in rete stirata di alluminio 
balconi nord m² 61,8
balconi sud m² 83,9
facciata ingresso sud m² 22,9
facciata ingresso nord m² 73,5
interno ingresso nord m² 9,45
zona copertura  m² 63,8
</t>
  </si>
  <si>
    <t>Fassadenverkleidung aus Streckmetallgitter</t>
  </si>
  <si>
    <t xml:space="preserve">Casellario ad incasso (26x36x10)
</t>
  </si>
  <si>
    <t xml:space="preserve">Chiudiporta aereo con meccanismo ad ingranaggio:
battente ingresso 1100 mm
</t>
  </si>
  <si>
    <t>PITTORE</t>
  </si>
  <si>
    <t xml:space="preserve">Idropittura traspirante a base di resine viniliche
superficie esistente scala m² 147,5
</t>
  </si>
  <si>
    <t xml:space="preserve">Pittura a smalto opaco all'acqua
superficie esistente scala m² 96
</t>
  </si>
  <si>
    <t xml:space="preserve">Numerazione posti macchina
</t>
  </si>
  <si>
    <t xml:space="preserve">Fornitura e posa di vernice protettiva per calcestruzzo
protezione isola ecologica  m² 27,00
</t>
  </si>
  <si>
    <t xml:space="preserve">Smalto coprente:
sintetico alchilico per esterni (strutture supporto lamiera stirata)
balconi nord m² 18,8 
balconi sud m² 26,8 
facciata ingresso nord m² 25,5
facciata ingresso sud m² 18,5
copertura m² 53,5
corrimani m² 25,5
</t>
  </si>
  <si>
    <t>Zement-Estrich zum Verlegen von Fußböden (auch in Gefälle) und/oder Schutz von Abdichtung, Rck  20 N/mm2, mit Metallarmierung (Nr. 314) D: 4-6cm</t>
  </si>
  <si>
    <t>Pavimento in marmo di pianerottoli e di androni di accesso vani scale: in marmo Bianco di Carrara tipo C, Botticino tipo semiclassico,Trani bronzetto, Perlato Royal, Rosso di Verona, Breccia sarda venata, Bardiglio, Travertino romano</t>
  </si>
  <si>
    <t>Zoccolino battiscopa in marmo di forma rettangolare per scale e pianerottoli interni: in marmo Bianco di Carrara tipo C, Botticino tipo semiclassico,Trani bronzetto, Perlato Royal, Rosso di Verona, Breccia sarda venata, Bardiglio, Travertino romano</t>
  </si>
  <si>
    <t>Soglia im marmo per portafinestra: in marmo Bianco di Carrara tipo C, Botticino tipo semiclassico,Trani bronzetto, Perlato Royal, Rosso di Verona, Breccia sarda venata, Bardiglio, Travertino romano</t>
  </si>
  <si>
    <t>OPERE DA CARPENTIERE E CONCIATETTO</t>
  </si>
  <si>
    <t>Elementi di collegamento e di fissaggio in acciaio (piastre, scarpe, forcelle, tiranti) zincati a caldo</t>
  </si>
  <si>
    <t>Anschluss- und Befestigungselemente aus Stahl (Platten, Balkenschuhe, Zugbänder) warmverzinkt</t>
  </si>
  <si>
    <t>spessore 120 mm</t>
  </si>
  <si>
    <t>Stärke 120 mm</t>
  </si>
  <si>
    <t>LATTONIERE</t>
  </si>
  <si>
    <t>08.02.05.01.n**</t>
  </si>
  <si>
    <t>Fornitura e posa in opera di imbotti perimetrali finestre dimensione cm 190 x145</t>
  </si>
  <si>
    <t xml:space="preserve">Liefern und Einbau von umlaufenden Futterstöcken für Fenster,  Ausmaß 190 x 145 cm. </t>
  </si>
  <si>
    <t>08.02.05.01.o**</t>
  </si>
  <si>
    <t xml:space="preserve">Fornitura e posa in opera di imbotti perimetrali finestre dimensione cm 95x140
</t>
  </si>
  <si>
    <t xml:space="preserve">Liefern und Einbau von umlaufenden Futterstöcken für Fenster,  Ausmaß 95 x 140 cm. </t>
  </si>
  <si>
    <t>08.02.05.01.p**</t>
  </si>
  <si>
    <t>Fornitura e posa in opera di imbotti perimetrali finestre dimensione variabile da esecutivo</t>
  </si>
  <si>
    <t>Lieferung und Einbau von umlaufenden Futterstöcken für Fenster, Variable Ausmaße in Abhängigkeit der Ausführung.</t>
  </si>
  <si>
    <t>08.05.04.05.b*</t>
  </si>
  <si>
    <t>Rivestimento davanzale in alluminio: 33-50 cm</t>
  </si>
  <si>
    <t>Fensterbankabdeck. Alu: 33-50 cm</t>
  </si>
  <si>
    <t>08.05.04.06*</t>
  </si>
  <si>
    <t>SERRAMENTI IN PVC e LEGNO ALLUMINIO</t>
  </si>
  <si>
    <t>TÜREN UND FENSTER AUS PVC UND AUS HOLZ ALUMINIUM</t>
  </si>
  <si>
    <t xml:space="preserve">Fornitura e posa di tenda da sole verticale a rullo con cavetti laterali in acciaio </t>
  </si>
  <si>
    <t>Lieferung und Montage vertikaler Sonnenstoren mit seitlichen Stahldrähten</t>
  </si>
  <si>
    <t>09.03.30.22.q**</t>
  </si>
  <si>
    <t>Dimensione 2100 x 1600h mm</t>
  </si>
  <si>
    <t>Ausmaß 2100 x 1600h mm</t>
  </si>
  <si>
    <t>09.01.30.24**</t>
  </si>
  <si>
    <t xml:space="preserve">Fornitura e posa di serramento ad ante mobili in PVC Uw ≤ 1,30 W/mqK  </t>
  </si>
  <si>
    <t>Liefern und Einbau von Fenstern/Fenstertüren mit beweglichen Flügeln in PVC Uw ≤ 1,30 W/mqK</t>
  </si>
  <si>
    <t>09.03.30.24.a**</t>
  </si>
  <si>
    <t>Fenster 1900 x 1450 (Maueröffnung)</t>
  </si>
  <si>
    <t>09.03.30.24.b**</t>
  </si>
  <si>
    <t>09.03.30.24.c**</t>
  </si>
  <si>
    <t>Fenster 900 x 1450 (Maueröffnung)</t>
  </si>
  <si>
    <t>09.03.30.24.d**</t>
  </si>
  <si>
    <t>Fenster 2400 x 1450 (Maueröffnung)</t>
  </si>
  <si>
    <t>09.03.30.24.e**</t>
  </si>
  <si>
    <t>Fenster 950 x 360 (Maueröffnung)</t>
  </si>
  <si>
    <t>09.03.30.24.f**</t>
  </si>
  <si>
    <t>Fenstertüren 720 x 2300 (Maueröffnung)</t>
  </si>
  <si>
    <t>09.03.30.24.g**</t>
  </si>
  <si>
    <t>Fenstertüren 900 x 2300 (Maueröffnung)</t>
  </si>
  <si>
    <t>09.03.30.20</t>
  </si>
  <si>
    <t xml:space="preserve">Fornitura e posa di serramento ad ante mobili invisibili in legno - alluminio Uw ≤ 1,30 W/mqK 
</t>
  </si>
  <si>
    <t xml:space="preserve">Lieferung und Einbau von Abschlüssen mit verdeckten beweglichen Holz-Aluminiumflügeln Uw ≤ 1,30 W/mqK  </t>
  </si>
  <si>
    <t>09.03.30.20.w**</t>
  </si>
  <si>
    <t>Balkontür 2400 x 2300 (Maueröffnung) (komplett mit Elektroschloss)</t>
  </si>
  <si>
    <t>09.03.30.24.**</t>
  </si>
  <si>
    <t xml:space="preserve">Sovrapprezzo per inserimento contatti elettrici </t>
  </si>
  <si>
    <t xml:space="preserve">Manodopera per svuotamento impianto,lavori in economia operaio                               operaiospecializzato                                                                                                                                      </t>
  </si>
  <si>
    <t>Arbeitskraft zur Entleerung der Anlage und Regiearbeiten; spezialisierter Arbeiter</t>
  </si>
  <si>
    <t>h/St</t>
  </si>
  <si>
    <t xml:space="preserve">Manodopera per svuotamento impianto, lavori in economia                                            operaio qualificato                                                                                                                                                                                                                    </t>
  </si>
  <si>
    <t xml:space="preserve">Arbeitskraft zur Entleerung und Ladung der Anlage und Regiearbeiten;
qualifizierter Arbeiter
</t>
  </si>
  <si>
    <t xml:space="preserve">Rimozione tubazioni in ferro                                                                                                                                                                        </t>
  </si>
  <si>
    <t xml:space="preserve">Abnehmen Verteilerleitungen aus Eisen
</t>
  </si>
  <si>
    <t xml:space="preserve">Rimozione caldaia murale/stufa a gas esistente                                                       </t>
  </si>
  <si>
    <t xml:space="preserve">Abbau Wandheizkessel/Gasofen, </t>
  </si>
  <si>
    <t xml:space="preserve">Rimozione armadio contatori esistente, </t>
  </si>
  <si>
    <t>Abbruch des bestehenden Zählerschranks</t>
  </si>
  <si>
    <t>Rimozione di valvola  a due/quattro vie per radiatore</t>
  </si>
  <si>
    <t xml:space="preserve">Abbruch der 2/4-Wege-Ventile der Heizkörper
</t>
  </si>
  <si>
    <t xml:space="preserve">Carico impianto effettuato secondo le seguenti modalità:
</t>
  </si>
  <si>
    <t xml:space="preserve">Füllung der Anlage nach folgendem Modus:
</t>
  </si>
  <si>
    <t>Stahlrohrleitungen mit Pressverbindungen (Pressfitting) und externer
Kunststoffbeschichtung aus Polypropylen</t>
  </si>
  <si>
    <t>28x1,5                                                                                                                         alimentazione satelliti colonne montanti fino all'apparecchio 105</t>
  </si>
  <si>
    <t>28x1,5
Steigleitungen bis zu den Wohnungsstationen 105</t>
  </si>
  <si>
    <t>35x1,5                                                                                                                                  alimentazione satelliti colonne montanti 23</t>
  </si>
  <si>
    <t>35x1,5
Steigleitungen der Wohnungstationen 23</t>
  </si>
  <si>
    <t xml:space="preserve">Tubazione preisolata in acciaio adatta per teleriscaldamento
                                                       </t>
  </si>
  <si>
    <t>13.03.05**.d</t>
  </si>
  <si>
    <t xml:space="preserve">DN 32/110  </t>
  </si>
  <si>
    <t>DN 32/110</t>
  </si>
  <si>
    <t>13.03.05**.e</t>
  </si>
  <si>
    <t xml:space="preserve">DN 40/110  </t>
  </si>
  <si>
    <t>Wärmeisolierung für in Schächten verlegte Rohrleitungen, aus expandiertem
Polyurethan mit externer Schutzhülle aus PVC.</t>
  </si>
  <si>
    <t xml:space="preserve">spessore 15, diam. 1"                                                                                                    </t>
  </si>
  <si>
    <t xml:space="preserve">spessore 20, diam. 1"1/4                                                                                                                 </t>
  </si>
  <si>
    <t>Stärke 20, Durchmesser 1"1/</t>
  </si>
  <si>
    <t xml:space="preserve">3/8"                                                                                                                                      </t>
  </si>
  <si>
    <t xml:space="preserve">Cronotermostato giornaliero a batteria                                                                             </t>
  </si>
  <si>
    <t>Zeitschaltuhr mit Tagesprogramm, batteriegespeist</t>
  </si>
  <si>
    <t>Sottostazione per unità abitativa con produzione ACS e riscaldamento a bassa temperatura per il mointaggio esterno</t>
  </si>
  <si>
    <t>Wohnungsstation für Warmwasserbereitung und Niedrigetemperatur-Heizung, in
Aufputzausführung</t>
  </si>
  <si>
    <t xml:space="preserve">45 kW - 18,4 l/min                                                                                                              </t>
  </si>
  <si>
    <t>Tubazione in acciaio inox per acqua potabile</t>
  </si>
  <si>
    <t>14.01.01.B</t>
  </si>
  <si>
    <t xml:space="preserve">ø 18x1,0                                                                                                                            </t>
  </si>
  <si>
    <t xml:space="preserve">ø 18x1,0
</t>
  </si>
  <si>
    <t>Rubinetto di erogazione in ottone, manopola a croce cromata,
tenuta a premistoppa, completo di portagomma maschio,
cappuccio con catenella:</t>
  </si>
  <si>
    <t>Auslaufventil aus Messing, Drehkreuzgriff verchromt, Stopfbuchsdichtung,
komplett mit Schlauchverschraubung, Verschlußkappe mit Halteschlaufe, usw.:</t>
  </si>
  <si>
    <t xml:space="preserve">DN 15 - 1/2"                                                                                                                  </t>
  </si>
  <si>
    <t xml:space="preserve">DN 15 - 1/2"
</t>
  </si>
  <si>
    <t>Isolamento termico per tubi in vista, in poliuretano espanso,
con guaina esterna di protezione in PVC</t>
  </si>
  <si>
    <t>Wärmeisolierungen für frei verlegte Rohrleitungen, in expandiertem Polyurethan
mit externer Schutzhülle aus PVC.</t>
  </si>
  <si>
    <t xml:space="preserve">spessore 20, diam. 1/2" 
</t>
  </si>
  <si>
    <t xml:space="preserve">Ø 20x1,6 mm                                                                                                             </t>
  </si>
  <si>
    <t xml:space="preserve">Ø 20x1,6 mm </t>
  </si>
  <si>
    <t xml:space="preserve">  15  .02  .02  .05a**</t>
  </si>
  <si>
    <t>Tubi: Cavidotto per montaggio entro terra, a doppia parete, esterno corrugato e interno liscio, del tipo ""450""" a) DN 40/30"</t>
  </si>
  <si>
    <t>Rohre: Kaberohr für die Erdverlegung, mit doppelter Wand, außen gerillt und innen glatt, vom Typ ""450""" a) DN 40/30"</t>
  </si>
  <si>
    <t xml:space="preserve">  15  .02  .02  .05b**</t>
  </si>
  <si>
    <t>Tubi: Cavidotto per montaggio entro terra, a doppia parete, esterno corrugato e interno liscio, del tipo ""450""" b) DN 63/46"</t>
  </si>
  <si>
    <t>Rohre: Kaberohr für die Erdverlegung, mit doppelter Wand, außen gerillt und innen glatt, vom Typ ""450""" b) DN 63/46"</t>
  </si>
  <si>
    <t xml:space="preserve">  15.03 .02 .05.a</t>
  </si>
  <si>
    <t>Apparecchi e dispositivi elettrici Interruttore differenziale magnetotermico, classe A a) 2x25A / 30 mA</t>
  </si>
  <si>
    <t>Schutzschalter und elektrische Schaltvorrichtungen Magnetothermischer Fehlerstromschutzschalter, Klasse A a) 2x25A/30 mA</t>
  </si>
  <si>
    <t xml:space="preserve">  15.03 .02 .05.b</t>
  </si>
  <si>
    <t>Apparecchi e dispositivi elettrici Interruttore differenziale magnetotermico, classe A b) 4x25A / 300 mA</t>
  </si>
  <si>
    <t>Schutzschalter und elektrische Schaltvorrichtungen Magnetothermischer Fehlerstromschutzschalter, Klasse A b) 4x25A/300 mA</t>
  </si>
  <si>
    <t xml:space="preserve">  15.04 .06 .01.a</t>
  </si>
  <si>
    <t>Impianto di illuminazione di emergenza/sicurezza Punto illuminazione di emergenza: a) Sotto traccia</t>
  </si>
  <si>
    <t>Sicherheits- und Notbeleuchtungsanlage Auslass für die Notbeleuchtung a) unter Putz</t>
  </si>
  <si>
    <t>01.01</t>
  </si>
  <si>
    <t>Rimozione di tutto il pacchetto di sottofondo esistente</t>
  </si>
  <si>
    <t>Entfernen von keramischen Beschichtungen, einschließlich mit Mörtel füllen</t>
  </si>
  <si>
    <t>MAUERWERK</t>
  </si>
  <si>
    <t>02.07.01.03.</t>
  </si>
  <si>
    <t>Blocchi forati BF 00-21 per pareti divisorie interne: spessore 12 cm, 1200 kg/m³</t>
  </si>
  <si>
    <t>VERSCHIEDENE WERKE VON MASON</t>
  </si>
  <si>
    <t>05.05.02</t>
  </si>
  <si>
    <t>05.05.02.a</t>
  </si>
  <si>
    <t>Rasatura a due riprese incrociate di stucco a base di gesso</t>
  </si>
  <si>
    <t>Assistenze fino a 100,00 m2, quantità minima: 50,00 m2</t>
  </si>
  <si>
    <t>Maurerbeihiflen Vermessungsnorm: bis 100,00 m2, Mindestverrechnungsmenge: 50,00 m2</t>
  </si>
  <si>
    <t>Assistenze murarie come articolo 10.03.01, per la quota eccedente i 100,00 m2</t>
  </si>
  <si>
    <t xml:space="preserve">Rimozione apparecchi idrosanitari                                                                                     </t>
  </si>
  <si>
    <t>Abtragen von Sanitäreinrichtungen</t>
  </si>
  <si>
    <t>13.03.04</t>
  </si>
  <si>
    <t>Kunststoffrohre vom Typ PE-Xa, komplett mit Zubehör,
Verankerungen und Formstücken</t>
  </si>
  <si>
    <t>13.03.04.a</t>
  </si>
  <si>
    <t xml:space="preserve">16 x 2,2 PN10                                                                                                                </t>
  </si>
  <si>
    <t xml:space="preserve">16 x 2,2 PN10 
</t>
  </si>
  <si>
    <t>13.03.04.b</t>
  </si>
  <si>
    <t xml:space="preserve">20 x 2,8 PN10
</t>
  </si>
  <si>
    <t>Detentore per radiatori, corpo in ottone cromato, vite di regolazione, attacchi filettati completo di raccordi e guarnizioni:</t>
  </si>
  <si>
    <t>Rücklaufregler aus verchromtem Rotguß, Regulierschraube,
Gewindeanschlüsse, komplett mit Anschlußverschraubungen
und Dichtungen:</t>
  </si>
  <si>
    <t xml:space="preserve">DN 10 - 3/8" </t>
  </si>
  <si>
    <t xml:space="preserve">Valvolina di sfiato per radiatori a comando manuale, in ottone cromato, completa di raccordi e guarnizioni
</t>
  </si>
  <si>
    <t xml:space="preserve">Heizkörperentlüftungsventil mit Handbetätigung, aus
verchromtem Rotguß, komplett mit Anschlußverschraubungen
und Dichtungen.
</t>
  </si>
  <si>
    <t>Wärmeisolierung für Unterputz-Rohrleitungen in expandiertem
Polyäthylen mit externer Schutzhülle</t>
  </si>
  <si>
    <t xml:space="preserve">spessore 9, diam. 3/8"
</t>
  </si>
  <si>
    <t xml:space="preserve">Stärke 9, Durchmesser 3/8"
</t>
  </si>
  <si>
    <t xml:space="preserve">3/8"
</t>
  </si>
  <si>
    <t>Röhrenheizkörper</t>
  </si>
  <si>
    <t>2 Röhren, h 1800 mm</t>
  </si>
  <si>
    <t>13.18.01.g</t>
  </si>
  <si>
    <t>3 colonne, h 1800 mm</t>
  </si>
  <si>
    <t>3 Röhren, h 1800 mm</t>
  </si>
  <si>
    <t>13.18.02.f</t>
  </si>
  <si>
    <t xml:space="preserve">h 1720 mm, larghezza 580 mm
</t>
  </si>
  <si>
    <t>Vernetzte Polyäthylen-Rohrleitungen, Typ PE-Xa für
Trinkwasser</t>
  </si>
  <si>
    <t>Abflussleitungen in Polypropylen für Bodenabläufe</t>
  </si>
  <si>
    <t xml:space="preserve">ø 90 </t>
  </si>
  <si>
    <t xml:space="preserve">Isolamento termico per tubi sotto traccia, in polietilene espanso (a cellule chiuse per acqua fredda), con guaina esterna di protezione </t>
  </si>
  <si>
    <t>Wärmeisolierung für Unterputz-Rohrleitungen in expandiertem
Polyäthylen (mit geschlossenen Zellen für Kaltwasser) mit
externer Schutzhülle</t>
  </si>
  <si>
    <t>14.07.03**</t>
  </si>
  <si>
    <t>Valvola da incasso; corpo da incasso, campana piatta, tenuta a premistoppa, completo di parti in vista cromate (manopola, rosetta, ecc.), PN 16:
DN 20 - 3/4"</t>
  </si>
  <si>
    <t>Unterputzventil; Grundkörper für Unterputzeinbau, flache
Glocke, Stopfbuchsdichtung, komplett mit verchromten
Sichtteilen (Drehgriff, Rosette usw.), PN 16:
DN 20 - 3/4"</t>
  </si>
  <si>
    <t>Attacco in attesa per cucina consistente in 2 rubinetti d'arresto ad angolo da 1/2" cromati, uno scarico a parete DN 50 con tappo di protezione</t>
  </si>
  <si>
    <t>Küchenanschlußgarnitur bestehend aus 2 verchromten
Eckventilen 1/2", einem Wandabfluß DN 50 mit Schutzpropfen.</t>
  </si>
  <si>
    <t>Attacco in attesa per lavatrice/lavastoviglie consistente in un sifone per lavatrici, un rubinetto d'arresto da incasso da 1/2", un attacco rapido per lavatrici, completo di rubinetto di erogazione e sifone.</t>
  </si>
  <si>
    <t>Waschmaschinen/Spülmaschinenanschlußgarnitur bestehend
aus Waschmaschinenbausiphon, ein Unterputzventil 1/2",
einen Waschmaschinenschnellanschluß in Eckform, komplett
mit Auslaufventil und Geruchsverschluß.</t>
  </si>
  <si>
    <t>Waschbecken mit Zubehör</t>
  </si>
  <si>
    <t xml:space="preserve">65 x 55 cm </t>
  </si>
  <si>
    <t xml:space="preserve">Vasi WC con accessori
</t>
  </si>
  <si>
    <t>Duschtassen mit Zubehör</t>
  </si>
  <si>
    <t>14.16.04.d</t>
  </si>
  <si>
    <t>90 x 70 x 14 cm</t>
  </si>
  <si>
    <t xml:space="preserve">Mischbatterie für Waschbecken </t>
  </si>
  <si>
    <t xml:space="preserve">Mischbatterie für Bidet
</t>
  </si>
  <si>
    <t xml:space="preserve">Rimozione: superfici di rivestimento in pietra, compreso trasporto a rifiuto e oneri di discarica
</t>
  </si>
  <si>
    <t>02.01.03.01.z**</t>
  </si>
  <si>
    <t>Rimozione: canna fumaria, compreso trasporto a rifiuto e oneri di discarica</t>
  </si>
  <si>
    <t xml:space="preserve">Abtragen: Rauchabzug </t>
  </si>
  <si>
    <t>02.01.03.03 b**</t>
  </si>
  <si>
    <t>Diritti di discarica per materiale di categoria 2/C; croste di asfalto senza impurità e fresato proveniete dalla pavimentazione stradale.</t>
  </si>
  <si>
    <t>Rasatura e strato di finitura su supporto in legno/muratura:</t>
  </si>
  <si>
    <t>Isolamento bordi imbotti perimetrali materassino in aerogel 1 cm</t>
  </si>
  <si>
    <t>Isolierung Loggien und Balkone durch Polistirenschaumplatten,</t>
  </si>
  <si>
    <t xml:space="preserve">Tetto: Coibentazione termica in pendenza
</t>
  </si>
  <si>
    <t>02.12.10.10.d**</t>
  </si>
  <si>
    <t xml:space="preserve">Fornitura e posa di sistema costituito da perle vergini in polistirene espanso tipo Neopor da insufflare sp cm 12
</t>
  </si>
  <si>
    <t>Liefern und Einbau des Systems , bestehend aus reinen Polystyrol-Perlen des Typs Neopor,
St. cm 12</t>
  </si>
  <si>
    <t xml:space="preserve">Ghiaia lavata, per raccordi perimetrali di drenaggio al basamento dell’edificio 
</t>
  </si>
  <si>
    <t xml:space="preserve">Fornitura e posa in opera del sistema di protezione lineare anticaduta 
</t>
  </si>
  <si>
    <t>02.16.09.07*</t>
  </si>
  <si>
    <t xml:space="preserve">Conglomerato bituminoso 0/19 per strato di collegamento </t>
  </si>
  <si>
    <t xml:space="preserve">Bituminöses Mischgut 0/19 für Binderschichten im  Heißmischverfahren </t>
  </si>
  <si>
    <t>02.16.09.08*</t>
  </si>
  <si>
    <t xml:space="preserve">Conglomerato bituminoso 0/9 per strato d'usura di 2. categoria confezionato a caldo (granulometria 0/9) </t>
  </si>
  <si>
    <t xml:space="preserve">Bituminöses Mischgut, 0/9 für Verschleißschichten 2.Kategorie im  Heißmischverfahren (Sieblinienbereich 0/9) </t>
  </si>
  <si>
    <t>02.18.12**</t>
  </si>
  <si>
    <t>Belastungsprobe auf dem Dachboden</t>
  </si>
  <si>
    <t>02.21.02.02*</t>
  </si>
  <si>
    <t>Costruzione in acciaio</t>
  </si>
  <si>
    <t>Stahlkonstruktion</t>
  </si>
  <si>
    <t>02.21.03.01</t>
  </si>
  <si>
    <t>Rilievo dello stato di fatto</t>
  </si>
  <si>
    <t>Beweissicherung</t>
  </si>
  <si>
    <t>02.22</t>
  </si>
  <si>
    <t>RIPRISTINO DEL COPRIFERRO DEGRADATO A CAUSA DEGLI AGENTI_x000D_
AGGRESSIVI COME CARBONATAZIONE, CLORURI E SOLFATI</t>
  </si>
  <si>
    <t>Wiederherstellung</t>
  </si>
  <si>
    <t>02.22.01*</t>
  </si>
  <si>
    <t>Ripristino del calcestruzzo</t>
  </si>
  <si>
    <t>Rivestimento di facciata in rete stirata di alluminio</t>
  </si>
  <si>
    <t>Chiudiporta aereo con meccanismo ad ingranaggio:
battente 1100 mm</t>
  </si>
  <si>
    <t xml:space="preserve">Idropittura traspirante a base di resine viniliche
</t>
  </si>
  <si>
    <t xml:space="preserve">Pittura a smalto opaco all'acqua
</t>
  </si>
  <si>
    <t xml:space="preserve">Intonaco a secco in lastra di cartongesso: sp 9,5mm
</t>
  </si>
  <si>
    <t>Smalto coprente:
sintetico alchilico per esterni (strutture supporto lamiera stirata)</t>
  </si>
  <si>
    <t>05.09.04**</t>
  </si>
  <si>
    <t>Fornitura e posa di speciali doghe per l’esterno in legno</t>
  </si>
  <si>
    <t>Liefern und Einbau von Spezialholzlatten für den Aussenbereich</t>
  </si>
  <si>
    <t>08.02.06.01**</t>
  </si>
  <si>
    <t xml:space="preserve">Rivestimento di facciata piano terra </t>
  </si>
  <si>
    <t>Fassadenverkleidung im Erdgeschoß</t>
  </si>
  <si>
    <t>08.02.05.01.q**</t>
  </si>
  <si>
    <t>Fornitura e posa in opera di imbotti perimetrali finestre dimensione cm 125 x145</t>
  </si>
  <si>
    <t xml:space="preserve">Liefern und Einbau von umlaufenden Futterstöcken für Fenster,  Ausmaß 125 x 145 cm. </t>
  </si>
  <si>
    <t xml:space="preserve">Comignolo per camino in alluminio: 100 x 100 mm
</t>
  </si>
  <si>
    <t xml:space="preserve">Fornitura e posa di serramento ad ante mobili invisibili in PVC Uw ≤ 1,30 W/mqK </t>
  </si>
  <si>
    <t>Fenstertüren 720 x 2300/2250 (Maueröffnung)</t>
  </si>
  <si>
    <t>09.03.30.24.h**</t>
  </si>
  <si>
    <t>09.03.30.24.i**</t>
  </si>
  <si>
    <t>Fenster 1250 x 1450 (Maueröffnung)</t>
  </si>
  <si>
    <t>09.03.30.24.l**</t>
  </si>
  <si>
    <t>Fenster 1250 x 870 (Maueröffnung)</t>
  </si>
  <si>
    <t>09.03.30.24.m**</t>
  </si>
  <si>
    <t>Fenster 950 x 840 (Maueröffnung)</t>
  </si>
  <si>
    <t>09.03.30.24.n**</t>
  </si>
  <si>
    <t>09.03.30.24.o**</t>
  </si>
  <si>
    <t>Fenster 1900 x 870 (Maueröffnung)</t>
  </si>
  <si>
    <t>09.01.30.20**</t>
    <phoneticPr fontId="6" type="noConversion"/>
  </si>
  <si>
    <t>09.03.30.20.j**</t>
  </si>
  <si>
    <t>09.03.30.20.y**</t>
  </si>
  <si>
    <t>Balkontür 2400 x 2200 (Maueröffnung) (elektrisch)</t>
  </si>
  <si>
    <t>09.03.30.20.x**</t>
  </si>
  <si>
    <t>09.03.30.22.r**</t>
  </si>
  <si>
    <t>Dimensione 2600 x 1800h mm</t>
  </si>
  <si>
    <t>Ausmaß 2600 x 1800h mm</t>
  </si>
  <si>
    <t>Manodopera per svuotamento impianto,lavori in economia 
operaio specializzato</t>
  </si>
  <si>
    <t xml:space="preserve">Arbeitskraft zur Entleerung der Anlage und Regiearbeiten; spezialisierter Arbeiter
</t>
  </si>
  <si>
    <t>Manodopera per svuotamento impianto, lavori in economia operaio qualificat
operaio qualificato</t>
  </si>
  <si>
    <t>Arbeitskraft zur Entleerung und Ladung der Anlage und Regiearbeiten;
qualifizierter Arbeiter</t>
  </si>
  <si>
    <t>Rimozione caldaia murale/stufa a gas esistente</t>
  </si>
  <si>
    <t>Rimozione armadio contatori esistente</t>
  </si>
  <si>
    <t>Abbruch der 2/4-Wege-Ventile der Heizkörper</t>
  </si>
  <si>
    <t xml:space="preserve">Carico impianto </t>
  </si>
  <si>
    <t>Füllung der Anlage.</t>
  </si>
  <si>
    <t xml:space="preserve">Pompa di riscaldamento a rotore bagnato certificata CE. </t>
  </si>
  <si>
    <t>Heizungsumwälzpumpe als Nassläufer CE-zertifiziert.</t>
  </si>
  <si>
    <t>13.01.04.12*.b</t>
  </si>
  <si>
    <t>DN 50 - 2-30 m³/h - 120-10 kPa</t>
  </si>
  <si>
    <t xml:space="preserve">DN 50 - 2-30 m³/h - 120-10 kPa </t>
  </si>
  <si>
    <t>13.01.09.02**</t>
  </si>
  <si>
    <t xml:space="preserve">Gruppo compatto di riempimento automatico per impianti di riscaldamento a vaso chiuso
</t>
  </si>
  <si>
    <t>Automatische Füllgarnitur für geschlossene Heizungsanlagen</t>
  </si>
  <si>
    <t xml:space="preserve">28x1,5
</t>
  </si>
  <si>
    <t xml:space="preserve">35x1,5 </t>
  </si>
  <si>
    <t xml:space="preserve">42x1,5 </t>
  </si>
  <si>
    <t>Stahlrohrleitungen mit geschweißten Verbindungen und externer
Epoxydbeschichtung</t>
  </si>
  <si>
    <t xml:space="preserve">2"
</t>
  </si>
  <si>
    <t>Tubazione preisolata in acciaio adatta per teleriscaldamento</t>
  </si>
  <si>
    <t xml:space="preserve">Vorisolierte Stahlrohrheizung; für Fernwärmeversorgung, </t>
  </si>
  <si>
    <t>13.03.05**.c</t>
  </si>
  <si>
    <t xml:space="preserve">DN 25/90
</t>
  </si>
  <si>
    <t>DN 25/90</t>
  </si>
  <si>
    <t>13.03.05**.f</t>
  </si>
  <si>
    <t xml:space="preserve">DN 50/125 </t>
  </si>
  <si>
    <t>Giunto passamuro singolo in acciaio inox</t>
  </si>
  <si>
    <t>Einzelne Ringraumdichtung aus Edelstahl</t>
  </si>
  <si>
    <t xml:space="preserve">ø 80/25-27 </t>
  </si>
  <si>
    <t>ø 200/123-12</t>
  </si>
  <si>
    <t xml:space="preserve">ø 200/123-126 </t>
  </si>
  <si>
    <t xml:space="preserve">tärke 15, Durchmesser 1" </t>
  </si>
  <si>
    <t xml:space="preserve">Stärke 20, Durchmesser 1"1/4
</t>
  </si>
  <si>
    <t xml:space="preserve">spessore 20, diam. 1"1/2
</t>
  </si>
  <si>
    <t xml:space="preserve">Stärke 20, Durchmesser 1"1/2
</t>
  </si>
  <si>
    <t>Sonda di temperature di mandata per la regolazione di impianti di riscaldamento:</t>
  </si>
  <si>
    <t>Vorlauftemperaturfühler für die Regelung von Heizungsanlagen</t>
  </si>
  <si>
    <t xml:space="preserve">zum Eintauchen, Schutzhülle aus INOX Stah
</t>
  </si>
  <si>
    <t xml:space="preserve">Manometer, ø 100 mm 
</t>
  </si>
  <si>
    <t xml:space="preserve">Thermometer, ø 100 mm
</t>
  </si>
  <si>
    <t>13.08.01</t>
  </si>
  <si>
    <t>Membran-Ausdehnungsgefäß, aus Stahlblech mit geeigneter Stärke, mit Membran
und Inertgas-Lager für geschlossene Kreisläufe, max. Druck 5 bar.</t>
  </si>
  <si>
    <t>13.08.01.i</t>
  </si>
  <si>
    <t xml:space="preserve">500l Centrale Termica 
</t>
  </si>
  <si>
    <t xml:space="preserve">500l
</t>
  </si>
  <si>
    <t xml:space="preserve">2" 
</t>
  </si>
  <si>
    <t>Doppelklappen-Rückschlagventil (Typ Wafer), zur Montage zwischen den
Flanschen</t>
  </si>
  <si>
    <t xml:space="preserve">DN50
</t>
  </si>
  <si>
    <t xml:space="preserve">DN50 </t>
  </si>
  <si>
    <t xml:space="preserve">3/8" </t>
  </si>
  <si>
    <t xml:space="preserve">Zeitschaltuhr mit Tagesprogramm, batteriegespeist. </t>
  </si>
  <si>
    <t>13.14.14**</t>
  </si>
  <si>
    <t>Linee elettriche nella sottostazione eseguite con cavo antifiamma colore blu, secondo norme CEI, con sezione minima di 1.5 mm²</t>
  </si>
  <si>
    <t>Elektrische Leitungen in der Unterstationen mit flammwidrigem blauem Kabel
nach Norm CEI ausgeführt , Mindestquerschnitt 1.5 mm2</t>
  </si>
  <si>
    <t>a corpo/Pausch</t>
  </si>
  <si>
    <t>13.14.15**</t>
  </si>
  <si>
    <t>Quadro elettrico  di comando della sottostazione, conforme a quanto previsto al punto 13.B3 delle norme tecniche IPES per impianti di riscaldamento.</t>
  </si>
  <si>
    <t>Schaltschrank der Unterstation, entsprechend den technischen Vorschriften für
Heizanlagen des WOBI, Absatz 13.B3.</t>
  </si>
  <si>
    <t xml:space="preserve">Qn 1,5 m3/h - 3/4" </t>
  </si>
  <si>
    <t>13.15.04**</t>
  </si>
  <si>
    <t>Centralizzazione dati di consumo</t>
  </si>
  <si>
    <t xml:space="preserve">45 kW - 18,4 l/min </t>
  </si>
  <si>
    <t>13.23.01</t>
  </si>
  <si>
    <t>Tubazione in acciaio zincato UNI EN 10255</t>
  </si>
  <si>
    <t>Verzinkte Stahl-Rohrleitung nach UNI EN 10255</t>
  </si>
  <si>
    <t>13.23.01.b</t>
  </si>
  <si>
    <t xml:space="preserve">3/4"
</t>
  </si>
  <si>
    <t xml:space="preserve">3/4" 
</t>
  </si>
  <si>
    <t xml:space="preserve">ø 18x1,0 </t>
  </si>
  <si>
    <t xml:space="preserve">ø 22x1,2
</t>
  </si>
  <si>
    <t xml:space="preserve">ø 28x1,2
</t>
  </si>
  <si>
    <t xml:space="preserve">ø 28x1,2 
</t>
  </si>
  <si>
    <t>Rubinetto di erogazione in ottone, manopola a croce cromata, tenuta a premistoppa, completo di portagomma maschio, cappuccio con catenella:</t>
  </si>
  <si>
    <t xml:space="preserve">DN 15 - 1/2" 
</t>
  </si>
  <si>
    <t>Rubinetto di carico e scarico: vedi 13.01.05</t>
  </si>
  <si>
    <t xml:space="preserve">Füll- und Entleerungshahn: siehe 13.01.05 
</t>
  </si>
  <si>
    <t xml:space="preserve">spessore 20, diam. 1/2" </t>
  </si>
  <si>
    <t xml:space="preserve">Stärke 30, Durchmesser 3/4"
</t>
  </si>
  <si>
    <t xml:space="preserve">spessore 30, diam. 1"
</t>
  </si>
  <si>
    <t xml:space="preserve">Stärke 30, Durchmesser 1"
</t>
  </si>
  <si>
    <t>Kugelhahn-Vollstromventil für Trinkwasser zugelassen</t>
  </si>
  <si>
    <t>14.07.01.c</t>
  </si>
  <si>
    <t xml:space="preserve">1" 
</t>
  </si>
  <si>
    <t xml:space="preserve">Ø 25x1,6 mm </t>
  </si>
  <si>
    <t xml:space="preserve">Ø 32x2,0 mm
</t>
  </si>
  <si>
    <t>Pozzetto in resina sintetica per impianti di irrigazione, coperchio di colore verde, bordatura copritubo,  fori predisposti per passaggio tubazioni; dimensioni 60x40 cm</t>
  </si>
  <si>
    <t xml:space="preserve">Schacht aus Kunststoff-Harz für Bewässerungsanlagen, grüner Deckel,
Verdeckung der Rohre, vorgestanzte Öffnungen für Ein- und Ausgang der Rohre.
Abmessungen 60x40 c.
</t>
  </si>
  <si>
    <t>Blocchi forati BF 00-21 per pareti divisorie interne: spessore 12 cm, 1200 Kg/m³
Muri bagno, camera, disimpegno</t>
  </si>
  <si>
    <t>Langloch- Blöcke BF 00-21 für innere Trennwände,Dicke 12 cm, 1200 Kg/m³</t>
  </si>
  <si>
    <t>10.03.01</t>
  </si>
  <si>
    <t>Abbau von Sanitäreinrichtungen</t>
  </si>
  <si>
    <t>Kunststoffrohre vom Typ PE-Xa, komplett mit Zubehör, Verankerungen und
Formstücken</t>
  </si>
  <si>
    <t xml:space="preserve">16 x 2,2 PN10 </t>
  </si>
  <si>
    <t xml:space="preserve">20 x 2,8 PN10 </t>
  </si>
  <si>
    <t>13.03.04.c</t>
  </si>
  <si>
    <t>25 x 3,5 PN10</t>
  </si>
  <si>
    <t xml:space="preserve">25 x 3,5 PN10 </t>
  </si>
  <si>
    <t>Rücklaufregler aus verchromtem Rotguß, Regulierschraube, Gewindeanschlüsse,
komplett mit Anschlußverschraubungen und Dichtungen:</t>
  </si>
  <si>
    <t xml:space="preserve">Heizkörperentlüftungsventil mit Handbetätigung, aus verchromtem Rotguß,
komplett mit Anschlußverschraubungen und Dichtungen. 
</t>
  </si>
  <si>
    <t>Wärmeisolierung für Unterputz-Rohrleitungen in expandiertem Polyäthylen mit
externer, mit Glasfasern verstärkter Schutzhülle</t>
  </si>
  <si>
    <t xml:space="preserve">Stärke 9, Durchmesser 3/8" </t>
  </si>
  <si>
    <t xml:space="preserve">2 Röhren, h 1800 mm </t>
  </si>
  <si>
    <t xml:space="preserve">3 colonne, h 600 mm </t>
  </si>
  <si>
    <t>13.18.02.a</t>
  </si>
  <si>
    <t>h 1100 mm, larghezza 480 mm</t>
  </si>
  <si>
    <t xml:space="preserve">h 1100 mm, Breite 480 mm </t>
  </si>
  <si>
    <t xml:space="preserve">ø 20 x 2,8 PN10 </t>
  </si>
  <si>
    <t xml:space="preserve">ø 25 x 3,5 PN10 </t>
  </si>
  <si>
    <t>14.01.02.d</t>
  </si>
  <si>
    <t xml:space="preserve">ø 32 x 4,4 PN10 </t>
  </si>
  <si>
    <t xml:space="preserve">ø 100 </t>
  </si>
  <si>
    <t>Wärmeisolierung für Unterputz-Rohrleitungen in expandiertem Polyäthylen (mit
geschlossenen Zellen für Kaltwasser) mit externer Schutzhülle</t>
  </si>
  <si>
    <t>14.02.03.d</t>
  </si>
  <si>
    <t>spessore 11, diam. 1"</t>
  </si>
  <si>
    <t>Stärke 11, Durchmesser 1"</t>
  </si>
  <si>
    <t xml:space="preserve">Valvola da incasso; corpo da incasso, campana piatta, tenuta a premistoppa, completo di parti in vista cromate (manopola, rosetta, ecc.), PN 16:
</t>
  </si>
  <si>
    <t>Unterputzventil; Grundkörper für Unterputzeinbau, flache Glocke,
Stopfbuchsdichtung, komplett mit verchromten Sichtteilen (Drehgriff, Rosette usw.), PN 16:</t>
  </si>
  <si>
    <t xml:space="preserve">Attacco in attesa per cucina </t>
  </si>
  <si>
    <t xml:space="preserve">Küchenanschlußgarnitur  </t>
  </si>
  <si>
    <t xml:space="preserve">Attacco in attesa per lavatrice/lavastoviglie </t>
  </si>
  <si>
    <t xml:space="preserve">Waschmaschinen/Spülmaschinenanschlußgarnitur
</t>
  </si>
  <si>
    <t xml:space="preserve">Bidet con accessori
</t>
  </si>
  <si>
    <t xml:space="preserve">vaso WC con elemento di montaggio senza aspirazione odori
</t>
  </si>
  <si>
    <t xml:space="preserve">80 x 80 x 14 cm </t>
  </si>
  <si>
    <t>Per ogni ulteriore servizio igienico</t>
  </si>
  <si>
    <t>Demontaggio del vecchio impianto</t>
  </si>
  <si>
    <t>Vollwärmeschutz in EPS: Plattenstärke 10 cm</t>
  </si>
  <si>
    <t>02.22**</t>
  </si>
  <si>
    <t>RIPRISTINO DEL COPRIFERRO DEGRADATO</t>
  </si>
  <si>
    <t>Wiederherstellung der brüchigen Betondeckung</t>
  </si>
  <si>
    <t>02.22.01**</t>
  </si>
  <si>
    <t>Wiederherstellung des Betons</t>
  </si>
  <si>
    <t>m2</t>
  </si>
  <si>
    <t>Cappotto in Eps: spessore lastre 10 cm</t>
  </si>
  <si>
    <t>Balkontür 2800 x 2460 (Maueröffnung) (elektrisch)</t>
  </si>
  <si>
    <t>TÜREN UND FENSTER AUS PVC UND AUS HOLZ-ALUMINIUM</t>
  </si>
  <si>
    <t>SERRAMENTI IN PVC E LEGNO ALLUMINIO</t>
  </si>
  <si>
    <t>Hochloch- Blöcke F4 für Trennwände im Untergeschoss
 Dicke 12 cm</t>
  </si>
  <si>
    <t xml:space="preserve">Ghiaia lavata, per raccordi perimetrali di drenaggio al basamento dell’edificio pezzatura 50/60
</t>
  </si>
  <si>
    <t xml:space="preserve">Massetto cementizio per posa di pavimenti (anche in pendenza) e/o per protezione di impermeabilizzazione Rck  20 N/mm2, con armatura metallica (nr. 314) sp 6 cm
</t>
  </si>
  <si>
    <t xml:space="preserve">Massetto cementizio per posa di pavimenti (anche in pendenza) e/o per protezione di impermeabilizzazione Rck  20 N/mm2, con armatura metallica (nr. 314) sp 4- 6 cm
</t>
  </si>
  <si>
    <t xml:space="preserve">Scatole portafrutto e cassette di derivazione: Pozzetti e chiusini carrabili b) 40x40x40
</t>
  </si>
  <si>
    <t xml:space="preserve">Massetto cementizio per posa di pavimenti (anche in pendenza) e/o per protezione di impermeabilizzazione Rck  20 N/mm2, con armatura metallica (nr. 314) sp 8 cm
</t>
  </si>
  <si>
    <t xml:space="preserve">Vaso d'espansione a membrana, in lamiera d'acciaio di adeguato spessore, con membrana e cuscinetto a gas inerte per impianti a circuito chiuso, pressione max. 5 bar
</t>
  </si>
  <si>
    <t>09.03.30.24.p**</t>
  </si>
  <si>
    <t>Fenster 900 x2000 (Maueröffnung)</t>
  </si>
  <si>
    <t>OPERE EDILI VIA PALERMO 74-76-78-80</t>
  </si>
  <si>
    <t>SOMMA OPERE EDILI VIA PALERMO 74-76-78-80</t>
  </si>
  <si>
    <t>OPERE DA IDRAULICO  VIA PALERMO 74-76-78-80</t>
  </si>
  <si>
    <t>SOMMA OPERE DA IDRAULICO VIA PALERMO 74-76-78-80</t>
  </si>
  <si>
    <t>OPERE ELETTRICHE VIA PALERMO 74-76-78-80</t>
  </si>
  <si>
    <t>SOMMA OPERE ELETTRICHE  VIA PALERMO 74-76-78-80</t>
  </si>
  <si>
    <t>BAUARBEITEN PALERMOSTR.74-76-78-80</t>
  </si>
  <si>
    <t>SUMME DER BAUARBEITEN  PALERMOSTR.74-76-78-80</t>
  </si>
  <si>
    <t>HYDRAULISCHE ARBEITEN  PALERMOSTR.74-76-78-80</t>
  </si>
  <si>
    <t>SUMME DER HYDRAULISCHE ARBEITEN  PALERMOSTR.74-76-78-80</t>
  </si>
  <si>
    <t>ELEKTROARBEITEN  PALERMOSTR.74-76-78-80</t>
  </si>
  <si>
    <t>SUMME DER ELEKTROARBEITEN PALERMOSTR.74-76-78-80</t>
  </si>
  <si>
    <t>SOMMA OPERE EDILI RISANAMENTO INTERNO DI 4 ALLOGGI VIA PALERMO 74/80</t>
  </si>
  <si>
    <t>OPERE DA IDRAULICO RISANAMENTO INTERNO DI 4 ALLOGGI VIA PALERMO 74/80</t>
  </si>
  <si>
    <t>SOMMA OPERE DA IDRAULICO RISANAMENTO INTERNO DI 4 ALLOGGI VIA PALERMO 74/80</t>
  </si>
  <si>
    <t>SOMMA OPERE ELETTRICHE RISAN. INT.  4 ALL. VIA PALERMO 74/80</t>
  </si>
  <si>
    <t>OPERE ELETTRICHE   RISANAMENTO INTERNO DI 4 ALLOGGI VIA PALERMO 74/80</t>
  </si>
  <si>
    <t>SUMME DER ELEKTROARBEITEN SANIERUNG VON 4 WOHNEINHEITEN PALERMOSTR.74/80</t>
  </si>
  <si>
    <t>SUMME DER HYDRAULISCHE ARBEITEN SANIERUNG VON 4 WOHNEINHEITEN PALERMOSTR.74/80</t>
  </si>
  <si>
    <t>ELEKTROARBEITEN    SANIERUNG VON 4 WOHNEINHEITEN PALERMOSTR.74/80</t>
  </si>
  <si>
    <t>SUMME DER BAUARBEITEN SANIERUNG VON 4 WOHNEINHEITEN PALERMOSTR.74/80</t>
  </si>
  <si>
    <t>HYDRAULISCHE ARBEITEN SANIERUNG VON 4 WOHNEINHEITEN PALERMOSTR.74/80</t>
  </si>
  <si>
    <t>OPERE EDILI VIA MILANO 101</t>
  </si>
  <si>
    <t>SOMMA OPERE EDILI VIA MILANO 101</t>
  </si>
  <si>
    <t>OPERE DA IDRAULICO VIA MILANO 101</t>
  </si>
  <si>
    <t>SOMMA OPERE DA IDRAULICO VIA MILANO 101</t>
  </si>
  <si>
    <t>OPERE DA ELETTRICISTA VIA MILANO 101</t>
  </si>
  <si>
    <t>SOMMA OPERE DA ELETTRICISTA VIA MILANO 101</t>
  </si>
  <si>
    <t>OPERE EDILI VIA MILANO 103</t>
  </si>
  <si>
    <t xml:space="preserve"> BAUARBEITEN MAILANDST. 103</t>
  </si>
  <si>
    <t>SOMMA OPERE EDILI VIA MILANO 103</t>
  </si>
  <si>
    <t>OPERE DA IDRAULICO VIA MILANO 103</t>
  </si>
  <si>
    <t>SUMME DER BAUARBEITEN MAILANDST. 103</t>
  </si>
  <si>
    <t>HYDRAULISCHE ARBEITEN MAILANDST. 103</t>
  </si>
  <si>
    <t>SOMMA OPERE DA IDRAULICO VIA MILANO 103</t>
  </si>
  <si>
    <t>OPERE DA ELETTRICISTA VIA MILANO 103</t>
  </si>
  <si>
    <t>SUMME DER HYDRAULISCHE ARBEITEN MAILANDST. 103</t>
  </si>
  <si>
    <t>ELEKTROARBEITEN MAILANDST. 103</t>
  </si>
  <si>
    <t>SOMMA OPERE DA ELETTRICISTA VIA MILANO 103</t>
  </si>
  <si>
    <t>SUMME DER ELEKTRIKER  ARBEITEN MAILANDST. 103</t>
  </si>
  <si>
    <t xml:space="preserve"> OPERE EDILI  RIS. INT. 2 ALLOGGI VIA MILANO 103</t>
  </si>
  <si>
    <t>BAUARBEITEN SANIERUNG 2 WOHN. MAILANDST 103</t>
  </si>
  <si>
    <t>SOMMA OPERE EDILI   RIS. INT. 2 ALLOGGI VIA MILANO 103</t>
  </si>
  <si>
    <t>OPERE DA IDRAULICO  RIS. INT. 2 ALLOGGI VIA MILANO 103</t>
  </si>
  <si>
    <t>SOMMA OPERE DA IDRAULICO  RIS. INT. 2 ALLOGGI VIA MILANO 103</t>
  </si>
  <si>
    <t>OPERE DA ELETTRICISTA  RIS. INT. ALLOGGI VIA MILANO 103</t>
  </si>
  <si>
    <t>SOMMA OPERE DA ELETTRICISTA  RIS. INT.  ALL. VIA MILANO 103</t>
  </si>
  <si>
    <t>SUMME DER BAUARBEITEN SANIERUNG 2 WOHN. MAILANDST 103</t>
  </si>
  <si>
    <t>HYDRAULISCHE ARBEITEN SANIERUNG 2 WOHN. MAILANDST 103</t>
  </si>
  <si>
    <t>SUMME  HYDRAULISCHE ARBEITEN SAN. 2 WOHN. MAILANDST 103</t>
  </si>
  <si>
    <t>ELEKTROARBEITEN SANIERUNG  WOHN. MAILANDST 103</t>
  </si>
  <si>
    <t>SUMME  ELEKTRIKER  ARBEITEN SANIERUNG  WOHN. MAILANDST 103</t>
  </si>
  <si>
    <t xml:space="preserve"> BAUARBEITEN MAILANDST 101</t>
  </si>
  <si>
    <t>SUMME DER BAUARBEITEN MAILANDST 101</t>
  </si>
  <si>
    <t>HYDRAULISCHE ARBEITEN MAILANDST 101</t>
  </si>
  <si>
    <t>SUMME DER HYDRAULISCHE ARBEITEN MAILANDST 101</t>
  </si>
  <si>
    <t>ELEKTROARBEITEN MAILANDST 101</t>
  </si>
  <si>
    <t>SUMME DER ELEKTRIKER  ARBEITEN MAILANDST 101</t>
  </si>
  <si>
    <t xml:space="preserve"> OPERE EDILI RIS. INT. 1 ALLOGGIO VIA MILANO 101</t>
  </si>
  <si>
    <t>SOMMA OPERE EDILI RIS. INT. 1 ALLOGGIO VIA MILANO 101</t>
  </si>
  <si>
    <t>OPERE DA IDRAULICO RIS. INT. 1 ALLOGGIO VIA MILANO 101</t>
  </si>
  <si>
    <t>SOMMA OPERE DA IDRAULICO RIS. INT. 1 ALLOGGIO VIA MILANO 101</t>
  </si>
  <si>
    <t>OPERE DA ELETTRICISTA RIS. INT.  ALLOGGI VIA MILANO 101</t>
  </si>
  <si>
    <t>SOMMA OPERE DA ELETTRICISTA RIS.INT. ALLOGGI VIA MILANO 101</t>
  </si>
  <si>
    <t>ELEKTROARBEITEN SANIERUNG  WOHNEINHEITEN MAILANDSTR 101</t>
  </si>
  <si>
    <t>SUMME DER HYDR. ARBEITEN SANIERUNG 1 WOHN. MAILANDSTR 101</t>
  </si>
  <si>
    <t>SUMME DER BAUARBEITEN SANIERUNG 1 WOHN. MAILANDSTR 101</t>
  </si>
  <si>
    <t>HYDRAULISCHE ARBEITEN SANIERUNG 1 WOHN. MAILANDSTR 101</t>
  </si>
  <si>
    <t>BAUARBEITEN SANIERUNG 1 WOHNEINHEITEN MAILANDSTR 101</t>
  </si>
  <si>
    <t>SUMME DER ELEKTRIKER  ARB. SAN. WOHN. MAILANDSTR 101</t>
  </si>
  <si>
    <t>Oneri di sicurezza</t>
  </si>
  <si>
    <t xml:space="preserve">Lavori di manutenzione straordinaria - Riqualificazione energetica degli edifici in via Palermo 74-76-78-80 (38 alloggi) e degli edifici
in via Milano 101 (12 alloggi e 5 negozi) e via Milano 103 (7 alloggi) a Bolzano </t>
  </si>
  <si>
    <t>Außerordentliche Instandhaltungsarbeiten -  Energetische Aufwertung der Gebäude Palermostraße 74-76-78-80 (38 Wohnungen)
und der Gebäude  Mailandstraße 101 (12 Wohnungen und 5 Geschäfte) und Mailandstraße 103 (7 Wohnungen) in Bozen</t>
  </si>
  <si>
    <t>No. / Nr.</t>
  </si>
  <si>
    <t xml:space="preserve">VIA PALERMO 74-76-78-80 
RISANAMENTO INTERNO DI 4 ALLOGGI </t>
  </si>
  <si>
    <t xml:space="preserve"> PALERMOSTR.74-76-78-80
SANIERUNG VON 4 WOHNEINHEITEN</t>
  </si>
  <si>
    <t>LISTA DELLE CATEGORIE DI LAVORAZIONE E FORNITURE / OFFERTA CON PREZZI UNITARI</t>
  </si>
  <si>
    <t>VERZEICHNIS DER ARBEITEN UND DER LIEFERUNGEN / ANGEBOT MIT EINHEITSPREISEN</t>
  </si>
  <si>
    <t>Codice CIG:</t>
  </si>
  <si>
    <t>CIG-Kodex:</t>
  </si>
  <si>
    <t>GESAMTBETRAG des Angebots für Arbeiten pauschal
OHNE KOSTEN FÜR SICHERHEITSMASSNAHMEN</t>
  </si>
  <si>
    <t>IMPORTO TOTALE offerto per lavori a corpo SENZA ONERI DI SICUREZZA</t>
  </si>
  <si>
    <t>Posizioni aggiuntive</t>
  </si>
  <si>
    <t>POSIZIONI AGGIUNTIVE</t>
  </si>
  <si>
    <t>ZUSATZPOSITIONEN</t>
  </si>
  <si>
    <t>SOMMA POSIZIONI AGGIUNTIVE</t>
  </si>
  <si>
    <t>SUMME ZUSATZPOSITIONEN</t>
  </si>
  <si>
    <t xml:space="preserve"> Energetische Aufwertung der Gebäude Palermostraße 74-76-78-80 (38 Wohnungen) und der Gebäude  Mailandstraße 101 (12 Wohnungen und 5 Geschäfte) und Mailandstraße 103 (7 Wohnungen) in Bozen</t>
  </si>
  <si>
    <t xml:space="preserve"> Riqualificazione energetica degli edifici in via Palermo 74-76-78-80 (38 alloggi) e degli edifici in via Milano 101 (12 alloggi e 5 negozi) e via Milano 103 (7 alloggi) a Bolzano</t>
  </si>
  <si>
    <t>Offerta</t>
  </si>
  <si>
    <t>Angebot</t>
  </si>
  <si>
    <t>Lavori via Palermo 74-80</t>
  </si>
  <si>
    <t>Lavori via Milano 101</t>
  </si>
  <si>
    <t>Arbeiten Palermostr. 74-80</t>
  </si>
  <si>
    <t>Arbeiten Mailandstr. 103</t>
  </si>
  <si>
    <t>Arbeiten Mailandstr. 101</t>
  </si>
  <si>
    <t>Lavori via Milano 103</t>
  </si>
  <si>
    <t>Zusatzpositionen</t>
  </si>
  <si>
    <t>Sicurezza Via Palermo 74-80</t>
  </si>
  <si>
    <t>Sicherheit Palermostr. 74-80</t>
  </si>
  <si>
    <t>Sicurezza via Palermo 74-80 - Risanamento alloggi</t>
  </si>
  <si>
    <t>Sicurezza - Via Milano 101-103</t>
  </si>
  <si>
    <t>Sicherheit Mailandstr. 101-103</t>
  </si>
  <si>
    <t>Sicurezza Via Milano 101-103 -  Risanamento alloggi</t>
  </si>
  <si>
    <t>Sicherheit Palermostr. 74-80 - Wohnungssanierungen</t>
  </si>
  <si>
    <t>Sicherheit Mailandstr. 101-103 - Wohnungssanierungen</t>
  </si>
  <si>
    <t>Totale Oneri di sicurezza</t>
  </si>
  <si>
    <t>Kosten für Sicherheitsmaßnahmen</t>
  </si>
  <si>
    <t>Summe Kosten für Sicherheitsmaßnahmen</t>
  </si>
  <si>
    <t>GESAMTBETRAG des Angebots für Arbeiten pauschal OHNE KOSTEN FÜR SICHERHEITSMASSNAHMEN</t>
  </si>
  <si>
    <t>IMPORTO COMPLESSIVO DEI LAVORI CON GLI ONERI DI SICUREZZA</t>
  </si>
  <si>
    <t>GESAMTBETRAG DER ARBEITEN EINSCHLIESSLICH DER KOSTEN FÜR SICHERHEITSMASSNAHMEN</t>
  </si>
  <si>
    <t xml:space="preserve">Fornitura e posa di tenda da sole verticale 
</t>
  </si>
  <si>
    <t>Dimensione 2400 x 1600h mm</t>
  </si>
  <si>
    <t>Dimensione 3000 x 1600h mm</t>
  </si>
  <si>
    <t>Dimensione 3000 x 2600h mm</t>
  </si>
  <si>
    <t>Dimensione 1750 x 2600h mm</t>
  </si>
  <si>
    <t>Dimensione 2750 x 1600h mm</t>
  </si>
  <si>
    <t>Dimensione 1750 x 1600h mm</t>
  </si>
  <si>
    <t>Dimensione 1950 x 1600h mm</t>
  </si>
  <si>
    <t>Dimensione 1950 x 2600h mm</t>
  </si>
  <si>
    <t>Dimensione 2820 x 1600h mm</t>
  </si>
  <si>
    <t>Dimensione 2700 x 2600h mm</t>
  </si>
  <si>
    <t>Dimensione 2700 x 1600h mm</t>
  </si>
  <si>
    <t>Dimensione 1300 x 2600h mm</t>
  </si>
  <si>
    <t>Dimensione 2200 x 2600h mm</t>
  </si>
  <si>
    <t>Dimensione 2200 x 1600h mm</t>
  </si>
  <si>
    <t>Fornitura e posa di porte tipo "rasomuro”</t>
  </si>
  <si>
    <t>Se/01   Finestra 1880 x 1325 (foro muro)</t>
  </si>
  <si>
    <t>Se/07   Finestra 1250 x 1325 (foro muro)</t>
  </si>
  <si>
    <t>Se/02   Finestra 950 x 800 (foro muro)</t>
  </si>
  <si>
    <t>Se/03   Finestra 720 x 1320 (foro muro)</t>
  </si>
  <si>
    <t>Se/04   Finestra 950 x 1320 (foro muro)</t>
  </si>
  <si>
    <t>Se/04   Portafinestra 950 x 2320 (foro muro)</t>
  </si>
  <si>
    <t>Se/05   Portafinestra 1880 x 2320 (foro muro)</t>
  </si>
  <si>
    <t>Se/06   Portafinestra 720 x 2320 (foro muro)</t>
  </si>
  <si>
    <t>Se/08   Finestra 950 x 700 (foro muro)</t>
  </si>
  <si>
    <t>Se/16   Portafinestra 650 x 2320 (foro muro)</t>
  </si>
  <si>
    <t>Se/10   Finestra 950 x 500 (foro muro)</t>
  </si>
  <si>
    <t>Se/12   Finestra 2500 x 2000 (foro muro)</t>
  </si>
  <si>
    <t>Se/15   Portafinestra 800 x 2320 (foro muro)</t>
  </si>
  <si>
    <t>Se/19   Portafinestra 1580 x 2080 (foro muro) (completo di elettroserratura)</t>
  </si>
  <si>
    <t xml:space="preserve">Se/13   Portafinestra 2300 x 2630 (foro muro) </t>
  </si>
  <si>
    <t>Se/20   Portafinestra 1850 x 2250 (foro muro) (completo di elettroserratura)</t>
  </si>
  <si>
    <t>Se/01   Finestra 1900 x 1450 (foro muro) (compreso cassonetto e oscurante)</t>
  </si>
  <si>
    <t>Se/13   Finestra  950 x 360 (foro muro)</t>
  </si>
  <si>
    <t>Se/15   Finestra  2400 x 1450 (foro muro)</t>
  </si>
  <si>
    <t>Se/02   Finestra  900 x 1450 (foro muro) (compreso cassonetto e oscurante)</t>
  </si>
  <si>
    <t>Se/03   Portafinestra 720 x 2300 (foro muro) (compreso cassonetto e oscurante)</t>
  </si>
  <si>
    <t>Se/02   Portafinestra 900 x 2300 (foro muro) (compreso cassonetto e oscurante)</t>
  </si>
  <si>
    <t>Se/10   Finestra 900 x 2000 (foro muro)</t>
  </si>
  <si>
    <t>Se/16   Portafinestra 2400 x 2300 (foro muro) (completo di elettroserratura)</t>
  </si>
  <si>
    <t>Se/05   Finestra 1250 x 1450 (foro muro) (compreso cassonetto e oscurante)</t>
  </si>
  <si>
    <t xml:space="preserve">Se/01.a  Finestra 1900 x 1450 (foro muro) </t>
  </si>
  <si>
    <t>Se/04   Finestra 1250 x 870 (foro muro)</t>
  </si>
  <si>
    <t>Se/06.a  Finestra 950 x 840 (foro muro) (compreso cassonetto e oscurante)</t>
  </si>
  <si>
    <t>Se/07   Finestra 1900 x 870 (foro muro)</t>
  </si>
  <si>
    <t>Se/12   Portafinestra 2400 x 2200 (foro muro) (completo di elettroserratura)</t>
  </si>
  <si>
    <t>Se/17   Portafinestra 2800 x 2460 (foro muro) (completo di elettroserratura)</t>
  </si>
  <si>
    <r>
      <t xml:space="preserve">Se/14   Finestra  950 x </t>
    </r>
    <r>
      <rPr>
        <sz val="10"/>
        <color rgb="FFFF0000"/>
        <rFont val="Arial Narrow"/>
        <family val="2"/>
      </rPr>
      <t>1400</t>
    </r>
    <r>
      <rPr>
        <sz val="10"/>
        <rFont val="Arial Narrow"/>
        <family val="2"/>
      </rPr>
      <t xml:space="preserve"> (foro muro) (compreso cassonetto e oscurante)</t>
    </r>
  </si>
  <si>
    <r>
      <t xml:space="preserve">Se/08   Portafinestra </t>
    </r>
    <r>
      <rPr>
        <sz val="10"/>
        <color rgb="FFFF0000"/>
        <rFont val="Arial Narrow"/>
        <family val="2"/>
      </rPr>
      <t>4200</t>
    </r>
    <r>
      <rPr>
        <sz val="10"/>
        <rFont val="Arial Narrow"/>
        <family val="2"/>
      </rPr>
      <t xml:space="preserve"> x 2460 (foro muro) (completo di elettroserratura)</t>
    </r>
  </si>
  <si>
    <r>
      <t xml:space="preserve">Se/09   Portafinestra </t>
    </r>
    <r>
      <rPr>
        <sz val="10"/>
        <color rgb="FFFF0000"/>
        <rFont val="Arial Narrow"/>
        <family val="2"/>
      </rPr>
      <t>3100</t>
    </r>
    <r>
      <rPr>
        <sz val="10"/>
        <rFont val="Arial Narrow"/>
        <family val="2"/>
      </rPr>
      <t xml:space="preserve"> x 2460 (foro muro) (completo di elettroserratura)</t>
    </r>
  </si>
  <si>
    <t>Se/03 - Se/18   Portafinestra 720 x 2300/2250 (foro muro) 
(compreso cassonetto e oscurante)</t>
  </si>
  <si>
    <t xml:space="preserve">Se/06.b  Finestra 950 x 840 (foro muro) </t>
  </si>
  <si>
    <t>Balkontür 4200 x 2460 (Maueröffnung) (elektrisch)</t>
  </si>
  <si>
    <t>Balkontür 3100 x 2460 (Maueröffnung) (elektrisch)</t>
  </si>
  <si>
    <t>Fenster 950 x 1400 (Maueröffnung)</t>
  </si>
  <si>
    <t>Balkontür 900 x 2100 (Maueröffnung)</t>
  </si>
  <si>
    <t>Balkontür 1940 x 2250 (Maueröffnung) (komplett mit Elektroschloss)</t>
  </si>
  <si>
    <t>Fenster 900 x 650 (Maueröffnung)</t>
  </si>
  <si>
    <t>Fenster 700 x400 (Maueröffnung)</t>
  </si>
  <si>
    <t>Fenster 950 x 400 (Maueröffnung)</t>
  </si>
  <si>
    <t>Se/09   Finestra 950 x 400 (foro muro)</t>
  </si>
  <si>
    <t>Se/11   Finestra 700 x 400 (foro muro)</t>
  </si>
  <si>
    <t>Se/14   Finestra 900 x 650 (foro muro)</t>
  </si>
  <si>
    <t>Se/17   Portafinestra 1940 x 2250 (foro muro) (completo di elettroserratura)</t>
  </si>
  <si>
    <t xml:space="preserve">Se/18   Portafinestra 900 x 2100 (foro muro) </t>
  </si>
  <si>
    <t xml:space="preserve">Fornitura e posa di serramento ad ante mobili in legno - alluminio </t>
  </si>
  <si>
    <t>Lieferung und Einbau von Abschlüssen mit  Holz-Aluminiumflügeln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</si>
</sst>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7" formatCode="#,##0.00\ &quot;€&quot;;\-#,##0.00\ &quot;€&quot;"/>
    <numFmt numFmtId="164" formatCode="_-&quot;€&quot;\ * #,##0.00_-;\-&quot;€&quot;\ * #,##0.00_-;_-&quot;€&quot;\ * &quot;-&quot;??_-;_-@_-"/>
    <numFmt numFmtId="165" formatCode="_-* #,##0.00_-;\-* #,##0.00_-;_-* &quot;-&quot;??_-;_-@_-"/>
    <numFmt numFmtId="166" formatCode="#,##0.00_ ;\-#,##0.00\ "/>
    <numFmt numFmtId="167" formatCode="&quot;€&quot;\ #,##0.00"/>
    <numFmt numFmtId="168" formatCode="_-* #,##0_-;\-* #,##0_-;_-* &quot;-&quot;??_-;_-@_-"/>
    <numFmt numFmtId="169" formatCode="#,##0.00\ &quot;€&quot;"/>
  </numFmts>
  <fonts count="32" x14ac:knownFonts="1">
    <font>
      <sz val="10"/>
      <name val="Arial"/>
    </font>
    <font>
      <sz val="10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.25"/>
      <name val="Tahoma"/>
      <family val="2"/>
    </font>
    <font>
      <b/>
      <sz val="2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2"/>
      <name val="Arial Narrow"/>
      <family val="2"/>
    </font>
    <font>
      <sz val="12"/>
      <name val="Arial Narrow"/>
      <family val="2"/>
    </font>
    <font>
      <b/>
      <u/>
      <sz val="12"/>
      <name val="Arial Narrow"/>
      <family val="2"/>
    </font>
    <font>
      <b/>
      <sz val="14"/>
      <name val="Arial Narrow"/>
      <family val="2"/>
    </font>
    <font>
      <b/>
      <sz val="12"/>
      <color rgb="FFFF0000"/>
      <name val="Arial Narrow"/>
      <family val="2"/>
    </font>
    <font>
      <sz val="9"/>
      <name val="Arial Narrow"/>
      <family val="2"/>
    </font>
    <font>
      <sz val="12"/>
      <name val="Arial"/>
      <family val="2"/>
    </font>
    <font>
      <sz val="8.25"/>
      <name val="Arial Narrow"/>
      <family val="2"/>
    </font>
    <font>
      <sz val="10"/>
      <name val="Arial Narrow"/>
      <family val="2"/>
    </font>
    <font>
      <b/>
      <sz val="8.25"/>
      <name val="Arial Narrow"/>
      <family val="2"/>
    </font>
    <font>
      <b/>
      <sz val="10"/>
      <name val="Arial Narrow"/>
      <family val="2"/>
    </font>
    <font>
      <b/>
      <sz val="9"/>
      <name val="Arial Narrow"/>
      <family val="2"/>
    </font>
    <font>
      <b/>
      <sz val="20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b/>
      <sz val="18"/>
      <name val="Arial Narrow"/>
      <family val="2"/>
    </font>
    <font>
      <b/>
      <sz val="10"/>
      <color rgb="FFFF0000"/>
      <name val="Arial Narrow"/>
      <family val="2"/>
    </font>
    <font>
      <b/>
      <u/>
      <sz val="10"/>
      <color rgb="FFFF0000"/>
      <name val="Arial Narrow"/>
      <family val="2"/>
    </font>
    <font>
      <sz val="12"/>
      <color rgb="FFFF0000"/>
      <name val="Arial Narrow"/>
      <family val="2"/>
    </font>
    <font>
      <b/>
      <sz val="14"/>
      <color rgb="FFFF0000"/>
      <name val="Arial Narrow"/>
      <family val="2"/>
    </font>
    <font>
      <sz val="10"/>
      <color rgb="FFFF0000"/>
      <name val="Arial Narrow"/>
      <family val="2"/>
    </font>
    <font>
      <b/>
      <sz val="10"/>
      <color rgb="FFFF0000"/>
      <name val="Arial"/>
      <family val="2"/>
    </font>
    <font>
      <sz val="10"/>
      <name val="Arial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A9A9A9"/>
      </left>
      <right style="thin">
        <color rgb="FFA9A9A9"/>
      </right>
      <top style="thin">
        <color rgb="FFA9A9A9"/>
      </top>
      <bottom style="thin">
        <color rgb="FFA9A9A9"/>
      </bottom>
      <diagonal/>
    </border>
    <border>
      <left/>
      <right style="thin">
        <color indexed="62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A9A9A9"/>
      </left>
      <right style="thin">
        <color rgb="FFA9A9A9"/>
      </right>
      <top style="thin">
        <color rgb="FFA9A9A9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A9A9A9"/>
      </left>
      <right style="thin">
        <color rgb="FFA9A9A9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6">
    <xf numFmtId="0" fontId="0" fillId="0" borderId="0"/>
    <xf numFmtId="0" fontId="3" fillId="0" borderId="0"/>
    <xf numFmtId="165" fontId="1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3" fillId="0" borderId="0"/>
    <xf numFmtId="0" fontId="8" fillId="0" borderId="0"/>
    <xf numFmtId="9" fontId="3" fillId="0" borderId="0" applyFont="0" applyFill="0" applyBorder="0" applyAlignment="0" applyProtection="0"/>
    <xf numFmtId="0" fontId="3" fillId="0" borderId="0"/>
    <xf numFmtId="164" fontId="7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4" fontId="31" fillId="0" borderId="0" applyFont="0" applyFill="0" applyBorder="0" applyAlignment="0" applyProtection="0"/>
  </cellStyleXfs>
  <cellXfs count="403">
    <xf numFmtId="0" fontId="0" fillId="0" borderId="0" xfId="0"/>
    <xf numFmtId="0" fontId="0" fillId="0" borderId="0" xfId="0" applyProtection="1"/>
    <xf numFmtId="0" fontId="0" fillId="0" borderId="1" xfId="0" applyFill="1" applyBorder="1" applyProtection="1"/>
    <xf numFmtId="49" fontId="5" fillId="0" borderId="1" xfId="0" applyNumberFormat="1" applyFont="1" applyFill="1" applyBorder="1" applyAlignment="1" applyProtection="1">
      <alignment horizontal="left" vertical="top"/>
    </xf>
    <xf numFmtId="49" fontId="5" fillId="0" borderId="1" xfId="0" applyNumberFormat="1" applyFont="1" applyFill="1" applyBorder="1" applyAlignment="1" applyProtection="1">
      <alignment horizontal="left" vertical="center"/>
    </xf>
    <xf numFmtId="0" fontId="3" fillId="0" borderId="1" xfId="0" applyFont="1" applyFill="1" applyBorder="1" applyProtection="1"/>
    <xf numFmtId="0" fontId="4" fillId="0" borderId="1" xfId="0" applyFont="1" applyBorder="1" applyProtection="1"/>
    <xf numFmtId="0" fontId="0" fillId="0" borderId="1" xfId="0" applyBorder="1" applyProtection="1"/>
    <xf numFmtId="0" fontId="2" fillId="0" borderId="1" xfId="0" applyFont="1" applyBorder="1" applyAlignment="1" applyProtection="1">
      <alignment horizontal="center" vertical="center" wrapText="1"/>
    </xf>
    <xf numFmtId="165" fontId="3" fillId="4" borderId="1" xfId="2" applyFont="1" applyFill="1" applyBorder="1" applyAlignment="1" applyProtection="1">
      <alignment vertical="center" wrapText="1"/>
    </xf>
    <xf numFmtId="0" fontId="3" fillId="0" borderId="1" xfId="8" applyBorder="1" applyAlignment="1" applyProtection="1">
      <alignment vertical="top" wrapText="1"/>
    </xf>
    <xf numFmtId="4" fontId="3" fillId="4" borderId="2" xfId="8" applyNumberFormat="1" applyFill="1" applyBorder="1" applyAlignment="1" applyProtection="1">
      <alignment horizontal="right" vertical="center"/>
    </xf>
    <xf numFmtId="0" fontId="0" fillId="0" borderId="3" xfId="0" applyBorder="1" applyProtection="1"/>
    <xf numFmtId="0" fontId="2" fillId="0" borderId="3" xfId="0" applyFont="1" applyBorder="1" applyAlignment="1" applyProtection="1">
      <alignment horizontal="center" vertical="center" wrapText="1"/>
    </xf>
    <xf numFmtId="49" fontId="5" fillId="0" borderId="3" xfId="0" applyNumberFormat="1" applyFont="1" applyFill="1" applyBorder="1" applyAlignment="1" applyProtection="1">
      <alignment horizontal="left" vertical="top"/>
    </xf>
    <xf numFmtId="0" fontId="3" fillId="0" borderId="3" xfId="8" applyBorder="1" applyAlignment="1" applyProtection="1">
      <alignment vertical="top" wrapText="1"/>
    </xf>
    <xf numFmtId="0" fontId="0" fillId="0" borderId="0" xfId="0" applyFill="1" applyProtection="1"/>
    <xf numFmtId="167" fontId="0" fillId="0" borderId="2" xfId="2" applyNumberFormat="1" applyFont="1" applyBorder="1" applyAlignment="1" applyProtection="1">
      <alignment vertical="center"/>
    </xf>
    <xf numFmtId="0" fontId="0" fillId="0" borderId="3" xfId="0" applyFill="1" applyBorder="1" applyProtection="1"/>
    <xf numFmtId="49" fontId="5" fillId="0" borderId="3" xfId="0" applyNumberFormat="1" applyFont="1" applyFill="1" applyBorder="1" applyAlignment="1" applyProtection="1">
      <alignment horizontal="left" vertical="center"/>
    </xf>
    <xf numFmtId="0" fontId="3" fillId="0" borderId="3" xfId="0" applyFont="1" applyFill="1" applyBorder="1" applyProtection="1"/>
    <xf numFmtId="0" fontId="4" fillId="0" borderId="3" xfId="0" applyFont="1" applyBorder="1" applyProtection="1"/>
    <xf numFmtId="0" fontId="10" fillId="0" borderId="0" xfId="8" applyFont="1" applyBorder="1" applyAlignment="1" applyProtection="1">
      <alignment vertical="top" wrapText="1"/>
    </xf>
    <xf numFmtId="167" fontId="10" fillId="0" borderId="0" xfId="12" applyNumberFormat="1" applyFont="1" applyProtection="1"/>
    <xf numFmtId="49" fontId="9" fillId="7" borderId="2" xfId="0" applyNumberFormat="1" applyFont="1" applyFill="1" applyBorder="1" applyAlignment="1" applyProtection="1">
      <alignment vertical="center" wrapText="1"/>
    </xf>
    <xf numFmtId="49" fontId="9" fillId="7" borderId="2" xfId="13" applyNumberFormat="1" applyFont="1" applyFill="1" applyBorder="1" applyAlignment="1" applyProtection="1">
      <alignment vertical="center" wrapText="1"/>
    </xf>
    <xf numFmtId="0" fontId="10" fillId="0" borderId="0" xfId="0" applyFont="1" applyFill="1" applyProtection="1"/>
    <xf numFmtId="49" fontId="11" fillId="6" borderId="1" xfId="0" applyNumberFormat="1" applyFont="1" applyFill="1" applyBorder="1" applyAlignment="1" applyProtection="1">
      <alignment vertical="center" wrapText="1"/>
    </xf>
    <xf numFmtId="49" fontId="11" fillId="6" borderId="1" xfId="13" applyNumberFormat="1" applyFont="1" applyFill="1" applyBorder="1" applyAlignment="1" applyProtection="1">
      <alignment vertical="center" wrapText="1"/>
    </xf>
    <xf numFmtId="0" fontId="14" fillId="2" borderId="1" xfId="0" applyFont="1" applyFill="1" applyBorder="1" applyAlignment="1" applyProtection="1">
      <alignment horizontal="center" vertical="center" wrapText="1"/>
    </xf>
    <xf numFmtId="165" fontId="14" fillId="3" borderId="1" xfId="2" applyFont="1" applyFill="1" applyBorder="1" applyAlignment="1" applyProtection="1">
      <alignment horizontal="center" vertical="center" wrapText="1"/>
    </xf>
    <xf numFmtId="4" fontId="14" fillId="3" borderId="2" xfId="0" applyNumberFormat="1" applyFont="1" applyFill="1" applyBorder="1" applyAlignment="1" applyProtection="1">
      <alignment horizontal="center" vertical="center" wrapText="1"/>
    </xf>
    <xf numFmtId="0" fontId="14" fillId="2" borderId="1" xfId="5" applyFont="1" applyFill="1" applyBorder="1" applyAlignment="1" applyProtection="1">
      <alignment horizontal="center" vertical="center" wrapText="1"/>
    </xf>
    <xf numFmtId="4" fontId="14" fillId="3" borderId="2" xfId="5" applyNumberFormat="1" applyFont="1" applyFill="1" applyBorder="1" applyAlignment="1" applyProtection="1">
      <alignment horizontal="center" vertical="center" wrapText="1"/>
    </xf>
    <xf numFmtId="167" fontId="17" fillId="0" borderId="2" xfId="3" applyNumberFormat="1" applyFont="1" applyFill="1" applyBorder="1" applyAlignment="1" applyProtection="1">
      <alignment vertical="center"/>
    </xf>
    <xf numFmtId="167" fontId="17" fillId="0" borderId="1" xfId="2" applyNumberFormat="1" applyFont="1" applyFill="1" applyBorder="1" applyAlignment="1" applyProtection="1">
      <alignment vertical="center"/>
    </xf>
    <xf numFmtId="167" fontId="17" fillId="0" borderId="1" xfId="12" applyNumberFormat="1" applyFont="1" applyFill="1" applyBorder="1" applyAlignment="1" applyProtection="1">
      <alignment vertical="center"/>
    </xf>
    <xf numFmtId="167" fontId="17" fillId="0" borderId="2" xfId="3" applyNumberFormat="1" applyFont="1" applyBorder="1" applyAlignment="1" applyProtection="1">
      <alignment vertical="center"/>
    </xf>
    <xf numFmtId="167" fontId="17" fillId="0" borderId="2" xfId="2" applyNumberFormat="1" applyFont="1" applyBorder="1" applyAlignment="1" applyProtection="1">
      <alignment vertical="center"/>
    </xf>
    <xf numFmtId="49" fontId="18" fillId="3" borderId="1" xfId="0" applyNumberFormat="1" applyFont="1" applyFill="1" applyBorder="1" applyAlignment="1" applyProtection="1">
      <alignment horizontal="left" vertical="top"/>
    </xf>
    <xf numFmtId="167" fontId="19" fillId="3" borderId="2" xfId="2" applyNumberFormat="1" applyFont="1" applyFill="1" applyBorder="1" applyAlignment="1" applyProtection="1">
      <alignment vertical="center"/>
    </xf>
    <xf numFmtId="167" fontId="17" fillId="0" borderId="2" xfId="3" applyNumberFormat="1" applyFont="1" applyBorder="1" applyProtection="1"/>
    <xf numFmtId="167" fontId="17" fillId="0" borderId="10" xfId="3" applyNumberFormat="1" applyFont="1" applyBorder="1" applyProtection="1"/>
    <xf numFmtId="167" fontId="17" fillId="0" borderId="2" xfId="3" applyNumberFormat="1" applyFont="1" applyFill="1" applyBorder="1" applyProtection="1"/>
    <xf numFmtId="4" fontId="18" fillId="3" borderId="2" xfId="0" applyNumberFormat="1" applyFont="1" applyFill="1" applyBorder="1" applyAlignment="1" applyProtection="1">
      <alignment horizontal="right" vertical="center"/>
    </xf>
    <xf numFmtId="0" fontId="17" fillId="3" borderId="1" xfId="8" applyFont="1" applyFill="1" applyBorder="1" applyAlignment="1" applyProtection="1">
      <alignment vertical="top" wrapText="1"/>
    </xf>
    <xf numFmtId="49" fontId="18" fillId="3" borderId="3" xfId="0" applyNumberFormat="1" applyFont="1" applyFill="1" applyBorder="1" applyAlignment="1" applyProtection="1">
      <alignment horizontal="left" vertical="center" wrapText="1"/>
    </xf>
    <xf numFmtId="49" fontId="18" fillId="3" borderId="1" xfId="5" applyNumberFormat="1" applyFont="1" applyFill="1" applyBorder="1" applyAlignment="1" applyProtection="1">
      <alignment horizontal="left" vertical="center" wrapText="1"/>
    </xf>
    <xf numFmtId="165" fontId="18" fillId="3" borderId="1" xfId="3" applyFont="1" applyFill="1" applyBorder="1" applyAlignment="1" applyProtection="1">
      <alignment horizontal="right" vertical="center"/>
    </xf>
    <xf numFmtId="0" fontId="20" fillId="0" borderId="0" xfId="0" applyFont="1" applyFill="1" applyBorder="1" applyAlignment="1" applyProtection="1">
      <alignment horizontal="center" vertical="top" wrapText="1"/>
    </xf>
    <xf numFmtId="0" fontId="20" fillId="0" borderId="0" xfId="0" applyFont="1" applyFill="1" applyBorder="1" applyAlignment="1" applyProtection="1">
      <alignment horizontal="center" vertical="center" wrapText="1"/>
    </xf>
    <xf numFmtId="165" fontId="20" fillId="0" borderId="0" xfId="2" applyFont="1" applyFill="1" applyBorder="1" applyAlignment="1" applyProtection="1">
      <alignment horizontal="center" wrapText="1"/>
    </xf>
    <xf numFmtId="0" fontId="20" fillId="0" borderId="0" xfId="0" applyFont="1" applyFill="1" applyBorder="1" applyAlignment="1" applyProtection="1">
      <alignment horizontal="center" wrapText="1"/>
    </xf>
    <xf numFmtId="167" fontId="20" fillId="0" borderId="0" xfId="2" applyNumberFormat="1" applyFont="1" applyFill="1" applyBorder="1" applyAlignment="1" applyProtection="1">
      <alignment horizontal="center" wrapText="1"/>
    </xf>
    <xf numFmtId="49" fontId="18" fillId="3" borderId="1" xfId="0" applyNumberFormat="1" applyFont="1" applyFill="1" applyBorder="1" applyAlignment="1" applyProtection="1">
      <alignment horizontal="center"/>
    </xf>
    <xf numFmtId="0" fontId="17" fillId="0" borderId="1" xfId="0" applyFont="1" applyFill="1" applyBorder="1" applyAlignment="1" applyProtection="1"/>
    <xf numFmtId="49" fontId="18" fillId="0" borderId="0" xfId="0" applyNumberFormat="1" applyFont="1" applyFill="1" applyBorder="1" applyAlignment="1" applyProtection="1">
      <alignment horizontal="left" vertical="top"/>
    </xf>
    <xf numFmtId="49" fontId="18" fillId="0" borderId="0" xfId="0" applyNumberFormat="1" applyFont="1" applyFill="1" applyBorder="1" applyAlignment="1" applyProtection="1">
      <alignment horizontal="left" vertical="center"/>
    </xf>
    <xf numFmtId="49" fontId="18" fillId="0" borderId="0" xfId="13" applyNumberFormat="1" applyFont="1" applyFill="1" applyBorder="1" applyAlignment="1" applyProtection="1">
      <alignment horizontal="left" vertical="center"/>
    </xf>
    <xf numFmtId="49" fontId="18" fillId="0" borderId="0" xfId="0" applyNumberFormat="1" applyFont="1" applyFill="1" applyBorder="1" applyAlignment="1" applyProtection="1">
      <alignment horizontal="left"/>
    </xf>
    <xf numFmtId="167" fontId="19" fillId="0" borderId="0" xfId="2" applyNumberFormat="1" applyFont="1" applyFill="1" applyBorder="1" applyAlignment="1" applyProtection="1"/>
    <xf numFmtId="49" fontId="17" fillId="0" borderId="3" xfId="0" applyNumberFormat="1" applyFont="1" applyFill="1" applyBorder="1" applyAlignment="1" applyProtection="1">
      <alignment horizontal="left" vertical="top" wrapText="1"/>
    </xf>
    <xf numFmtId="49" fontId="17" fillId="0" borderId="1" xfId="0" applyNumberFormat="1" applyFont="1" applyFill="1" applyBorder="1" applyAlignment="1" applyProtection="1">
      <alignment horizontal="left" vertical="center"/>
    </xf>
    <xf numFmtId="4" fontId="17" fillId="4" borderId="1" xfId="0" applyNumberFormat="1" applyFont="1" applyFill="1" applyBorder="1" applyAlignment="1" applyProtection="1">
      <alignment horizontal="right" vertical="center"/>
      <protection locked="0"/>
    </xf>
    <xf numFmtId="49" fontId="19" fillId="0" borderId="3" xfId="0" applyNumberFormat="1" applyFont="1" applyFill="1" applyBorder="1" applyAlignment="1" applyProtection="1">
      <alignment horizontal="left" vertical="top" wrapText="1"/>
    </xf>
    <xf numFmtId="49" fontId="17" fillId="0" borderId="1" xfId="5" applyNumberFormat="1" applyFont="1" applyFill="1" applyBorder="1" applyAlignment="1" applyProtection="1">
      <alignment horizontal="left" vertical="top" wrapText="1"/>
    </xf>
    <xf numFmtId="165" fontId="17" fillId="4" borderId="1" xfId="3" applyFont="1" applyFill="1" applyBorder="1" applyAlignment="1" applyProtection="1">
      <alignment horizontal="right" vertical="center"/>
      <protection locked="0"/>
    </xf>
    <xf numFmtId="49" fontId="17" fillId="0" borderId="1" xfId="0" applyNumberFormat="1" applyFont="1" applyFill="1" applyBorder="1" applyAlignment="1" applyProtection="1">
      <alignment horizontal="left" vertical="top" wrapText="1"/>
    </xf>
    <xf numFmtId="49" fontId="17" fillId="0" borderId="3" xfId="13" applyNumberFormat="1" applyFont="1" applyFill="1" applyBorder="1" applyAlignment="1" applyProtection="1">
      <alignment horizontal="left" vertical="top" wrapText="1"/>
    </xf>
    <xf numFmtId="165" fontId="17" fillId="4" borderId="1" xfId="2" applyFont="1" applyFill="1" applyBorder="1" applyAlignment="1" applyProtection="1">
      <alignment horizontal="right" vertical="center"/>
      <protection locked="0"/>
    </xf>
    <xf numFmtId="49" fontId="19" fillId="0" borderId="3" xfId="0" applyNumberFormat="1" applyFont="1" applyFill="1" applyBorder="1" applyAlignment="1" applyProtection="1">
      <alignment horizontal="left" vertical="top"/>
    </xf>
    <xf numFmtId="49" fontId="17" fillId="0" borderId="3" xfId="0" applyNumberFormat="1" applyFont="1" applyFill="1" applyBorder="1" applyAlignment="1" applyProtection="1">
      <alignment horizontal="left" vertical="top"/>
    </xf>
    <xf numFmtId="49" fontId="17" fillId="0" borderId="3" xfId="5" applyNumberFormat="1" applyFont="1" applyFill="1" applyBorder="1" applyAlignment="1" applyProtection="1">
      <alignment horizontal="left" vertical="top" wrapText="1"/>
    </xf>
    <xf numFmtId="165" fontId="17" fillId="4" borderId="1" xfId="12" applyFont="1" applyFill="1" applyBorder="1" applyAlignment="1" applyProtection="1">
      <alignment horizontal="right" vertical="center"/>
      <protection locked="0"/>
    </xf>
    <xf numFmtId="49" fontId="17" fillId="0" borderId="1" xfId="5" applyNumberFormat="1" applyFont="1" applyFill="1" applyBorder="1" applyAlignment="1" applyProtection="1">
      <alignment horizontal="left" vertical="top"/>
    </xf>
    <xf numFmtId="49" fontId="17" fillId="0" borderId="1" xfId="13" applyNumberFormat="1" applyFont="1" applyFill="1" applyBorder="1" applyAlignment="1" applyProtection="1">
      <alignment horizontal="left" vertical="top" wrapText="1"/>
    </xf>
    <xf numFmtId="49" fontId="19" fillId="0" borderId="1" xfId="5" applyNumberFormat="1" applyFont="1" applyFill="1" applyBorder="1" applyAlignment="1" applyProtection="1">
      <alignment horizontal="left" vertical="top" wrapText="1"/>
    </xf>
    <xf numFmtId="49" fontId="17" fillId="0" borderId="1" xfId="0" applyNumberFormat="1" applyFont="1" applyFill="1" applyBorder="1" applyAlignment="1" applyProtection="1">
      <alignment horizontal="left" vertical="top"/>
    </xf>
    <xf numFmtId="49" fontId="17" fillId="0" borderId="3" xfId="5" applyNumberFormat="1" applyFont="1" applyFill="1" applyBorder="1" applyAlignment="1" applyProtection="1">
      <alignment horizontal="left" vertical="top"/>
    </xf>
    <xf numFmtId="49" fontId="17" fillId="0" borderId="1" xfId="0" applyNumberFormat="1" applyFont="1" applyFill="1" applyBorder="1" applyAlignment="1" applyProtection="1">
      <alignment horizontal="center" vertical="center"/>
    </xf>
    <xf numFmtId="49" fontId="18" fillId="3" borderId="1" xfId="0" applyNumberFormat="1" applyFont="1" applyFill="1" applyBorder="1" applyAlignment="1" applyProtection="1">
      <alignment horizontal="center" vertical="center"/>
    </xf>
    <xf numFmtId="0" fontId="17" fillId="0" borderId="1" xfId="8" applyFont="1" applyBorder="1" applyAlignment="1" applyProtection="1">
      <alignment horizontal="center" vertical="center" wrapText="1"/>
    </xf>
    <xf numFmtId="49" fontId="18" fillId="3" borderId="1" xfId="0" applyNumberFormat="1" applyFont="1" applyFill="1" applyBorder="1" applyAlignment="1" applyProtection="1">
      <alignment horizontal="center" vertical="center" wrapText="1"/>
    </xf>
    <xf numFmtId="0" fontId="17" fillId="0" borderId="1" xfId="0" applyFont="1" applyFill="1" applyBorder="1" applyAlignment="1" applyProtection="1">
      <alignment horizontal="center"/>
    </xf>
    <xf numFmtId="49" fontId="18" fillId="0" borderId="0" xfId="0" applyNumberFormat="1" applyFont="1" applyFill="1" applyBorder="1" applyAlignment="1" applyProtection="1">
      <alignment horizontal="center" vertical="center"/>
    </xf>
    <xf numFmtId="0" fontId="3" fillId="0" borderId="1" xfId="8" applyBorder="1" applyAlignment="1" applyProtection="1">
      <alignment horizontal="center" vertical="center" wrapText="1"/>
    </xf>
    <xf numFmtId="49" fontId="19" fillId="0" borderId="1" xfId="0" applyNumberFormat="1" applyFont="1" applyFill="1" applyBorder="1" applyAlignment="1" applyProtection="1">
      <alignment horizontal="left" vertical="top"/>
    </xf>
    <xf numFmtId="0" fontId="23" fillId="0" borderId="0" xfId="0" applyFont="1" applyAlignment="1" applyProtection="1">
      <alignment vertical="center"/>
    </xf>
    <xf numFmtId="0" fontId="20" fillId="0" borderId="1" xfId="0" applyFont="1" applyFill="1" applyBorder="1" applyAlignment="1" applyProtection="1">
      <alignment horizontal="center" vertical="top" wrapText="1"/>
    </xf>
    <xf numFmtId="0" fontId="20" fillId="0" borderId="3" xfId="0" applyFont="1" applyFill="1" applyBorder="1" applyAlignment="1" applyProtection="1">
      <alignment horizontal="center" vertical="top" wrapText="1"/>
    </xf>
    <xf numFmtId="0" fontId="20" fillId="0" borderId="1" xfId="0" applyFont="1" applyFill="1" applyBorder="1" applyAlignment="1" applyProtection="1">
      <alignment horizontal="center" vertical="center" wrapText="1"/>
    </xf>
    <xf numFmtId="165" fontId="20" fillId="0" borderId="1" xfId="2" applyFont="1" applyFill="1" applyBorder="1" applyAlignment="1" applyProtection="1">
      <alignment horizontal="center" vertical="center" wrapText="1"/>
    </xf>
    <xf numFmtId="4" fontId="20" fillId="0" borderId="2" xfId="0" applyNumberFormat="1" applyFont="1" applyFill="1" applyBorder="1" applyAlignment="1" applyProtection="1">
      <alignment horizontal="center" vertical="center" wrapText="1"/>
    </xf>
    <xf numFmtId="167" fontId="20" fillId="0" borderId="2" xfId="2" applyNumberFormat="1" applyFont="1" applyFill="1" applyBorder="1" applyAlignment="1" applyProtection="1">
      <alignment horizontal="center" vertical="center" wrapText="1"/>
    </xf>
    <xf numFmtId="0" fontId="14" fillId="0" borderId="0" xfId="0" applyFont="1" applyFill="1" applyProtection="1"/>
    <xf numFmtId="0" fontId="14" fillId="0" borderId="0" xfId="0" applyFont="1" applyProtection="1"/>
    <xf numFmtId="0" fontId="17" fillId="0" borderId="0" xfId="0" applyFont="1" applyProtection="1"/>
    <xf numFmtId="0" fontId="14" fillId="0" borderId="0" xfId="0" applyFont="1" applyAlignment="1" applyProtection="1">
      <alignment horizontal="center" vertical="center" wrapText="1"/>
    </xf>
    <xf numFmtId="0" fontId="14" fillId="0" borderId="4" xfId="0" applyFont="1" applyFill="1" applyBorder="1" applyAlignment="1" applyProtection="1">
      <alignment horizontal="center" vertical="top" wrapText="1"/>
    </xf>
    <xf numFmtId="0" fontId="14" fillId="0" borderId="4" xfId="5" applyFont="1" applyFill="1" applyBorder="1" applyAlignment="1" applyProtection="1">
      <alignment horizontal="center" vertical="top" wrapText="1"/>
    </xf>
    <xf numFmtId="0" fontId="14" fillId="0" borderId="4" xfId="5" applyFont="1" applyFill="1" applyBorder="1" applyAlignment="1" applyProtection="1">
      <alignment horizontal="center" vertical="center" wrapText="1"/>
    </xf>
    <xf numFmtId="165" fontId="14" fillId="0" borderId="4" xfId="2" applyFont="1" applyFill="1" applyBorder="1" applyAlignment="1" applyProtection="1">
      <alignment horizontal="center" vertical="center" wrapText="1"/>
    </xf>
    <xf numFmtId="4" fontId="14" fillId="0" borderId="4" xfId="5" applyNumberFormat="1" applyFont="1" applyFill="1" applyBorder="1" applyAlignment="1" applyProtection="1">
      <alignment horizontal="center" vertical="center" wrapText="1"/>
    </xf>
    <xf numFmtId="167" fontId="14" fillId="0" borderId="4" xfId="2" applyNumberFormat="1" applyFont="1" applyFill="1" applyBorder="1" applyAlignment="1" applyProtection="1">
      <alignment horizontal="center" vertical="center" wrapText="1"/>
    </xf>
    <xf numFmtId="0" fontId="10" fillId="2" borderId="1" xfId="5" applyFont="1" applyFill="1" applyBorder="1" applyAlignment="1" applyProtection="1">
      <alignment horizontal="center" vertical="center" wrapText="1"/>
    </xf>
    <xf numFmtId="0" fontId="9" fillId="2" borderId="3" xfId="0" applyFont="1" applyFill="1" applyBorder="1" applyAlignment="1" applyProtection="1">
      <alignment horizontal="center" vertical="center" wrapText="1"/>
    </xf>
    <xf numFmtId="0" fontId="9" fillId="2" borderId="1" xfId="0" applyFont="1" applyFill="1" applyBorder="1" applyAlignment="1" applyProtection="1">
      <alignment horizontal="center" vertical="center" wrapText="1"/>
    </xf>
    <xf numFmtId="165" fontId="10" fillId="3" borderId="1" xfId="2" applyFont="1" applyFill="1" applyBorder="1" applyAlignment="1" applyProtection="1">
      <alignment horizontal="center" vertical="center" wrapText="1"/>
    </xf>
    <xf numFmtId="4" fontId="10" fillId="3" borderId="2" xfId="5" applyNumberFormat="1" applyFont="1" applyFill="1" applyBorder="1" applyAlignment="1" applyProtection="1">
      <alignment horizontal="center" vertical="center" wrapText="1"/>
    </xf>
    <xf numFmtId="0" fontId="9" fillId="2" borderId="1" xfId="0" applyFont="1" applyFill="1" applyBorder="1" applyAlignment="1" applyProtection="1">
      <alignment horizontal="left" vertical="center" wrapText="1"/>
    </xf>
    <xf numFmtId="0" fontId="9" fillId="2" borderId="2" xfId="0" applyFont="1" applyFill="1" applyBorder="1" applyAlignment="1" applyProtection="1">
      <alignment horizontal="center" vertical="center" wrapText="1"/>
    </xf>
    <xf numFmtId="2" fontId="9" fillId="2" borderId="4" xfId="2" applyNumberFormat="1" applyFont="1" applyFill="1" applyBorder="1" applyAlignment="1" applyProtection="1">
      <alignment horizontal="center" vertical="center" wrapText="1"/>
    </xf>
    <xf numFmtId="4" fontId="9" fillId="2" borderId="3" xfId="0" applyNumberFormat="1" applyFont="1" applyFill="1" applyBorder="1" applyAlignment="1" applyProtection="1">
      <alignment horizontal="center" vertical="center" wrapText="1"/>
    </xf>
    <xf numFmtId="0" fontId="15" fillId="0" borderId="1" xfId="0" applyFont="1" applyBorder="1" applyProtection="1"/>
    <xf numFmtId="0" fontId="15" fillId="0" borderId="3" xfId="0" applyFont="1" applyBorder="1" applyProtection="1"/>
    <xf numFmtId="3" fontId="17" fillId="4" borderId="1" xfId="0" applyNumberFormat="1" applyFont="1" applyFill="1" applyBorder="1" applyAlignment="1" applyProtection="1">
      <alignment horizontal="right" vertical="center"/>
      <protection locked="0"/>
    </xf>
    <xf numFmtId="168" fontId="17" fillId="4" borderId="1" xfId="2" applyNumberFormat="1" applyFont="1" applyFill="1" applyBorder="1" applyAlignment="1" applyProtection="1">
      <alignment horizontal="right" vertical="center"/>
      <protection locked="0"/>
    </xf>
    <xf numFmtId="4" fontId="17" fillId="4" borderId="5" xfId="0" applyNumberFormat="1" applyFont="1" applyFill="1" applyBorder="1" applyAlignment="1" applyProtection="1">
      <alignment horizontal="right" vertical="center"/>
      <protection locked="0"/>
    </xf>
    <xf numFmtId="165" fontId="17" fillId="4" borderId="5" xfId="0" applyNumberFormat="1" applyFont="1" applyFill="1" applyBorder="1" applyAlignment="1" applyProtection="1">
      <alignment horizontal="right" vertical="center"/>
      <protection locked="0"/>
    </xf>
    <xf numFmtId="49" fontId="17" fillId="0" borderId="1" xfId="0" applyNumberFormat="1" applyFont="1" applyFill="1" applyBorder="1" applyAlignment="1" applyProtection="1">
      <alignment horizontal="left" vertical="center" wrapText="1"/>
    </xf>
    <xf numFmtId="49" fontId="17" fillId="0" borderId="0" xfId="0" applyNumberFormat="1" applyFont="1" applyFill="1" applyBorder="1" applyAlignment="1" applyProtection="1">
      <alignment horizontal="left" vertical="center"/>
    </xf>
    <xf numFmtId="49" fontId="17" fillId="0" borderId="6" xfId="0" applyNumberFormat="1" applyFont="1" applyFill="1" applyBorder="1" applyAlignment="1" applyProtection="1">
      <alignment horizontal="center" vertical="center"/>
    </xf>
    <xf numFmtId="3" fontId="17" fillId="4" borderId="5" xfId="0" applyNumberFormat="1" applyFont="1" applyFill="1" applyBorder="1" applyAlignment="1" applyProtection="1">
      <alignment horizontal="right" vertical="center"/>
      <protection locked="0"/>
    </xf>
    <xf numFmtId="49" fontId="17" fillId="0" borderId="7" xfId="0" applyNumberFormat="1" applyFont="1" applyFill="1" applyBorder="1" applyAlignment="1" applyProtection="1">
      <alignment horizontal="left" vertical="center"/>
    </xf>
    <xf numFmtId="49" fontId="17" fillId="0" borderId="7" xfId="0" applyNumberFormat="1" applyFont="1" applyFill="1" applyBorder="1" applyAlignment="1" applyProtection="1">
      <alignment horizontal="center" vertical="center"/>
    </xf>
    <xf numFmtId="165" fontId="17" fillId="4" borderId="1" xfId="0" applyNumberFormat="1" applyFont="1" applyFill="1" applyBorder="1" applyAlignment="1" applyProtection="1">
      <alignment horizontal="right" vertical="center"/>
      <protection locked="0"/>
    </xf>
    <xf numFmtId="49" fontId="19" fillId="3" borderId="1" xfId="0" applyNumberFormat="1" applyFont="1" applyFill="1" applyBorder="1" applyAlignment="1" applyProtection="1">
      <alignment horizontal="left" vertical="center"/>
    </xf>
    <xf numFmtId="49" fontId="19" fillId="3" borderId="3" xfId="0" applyNumberFormat="1" applyFont="1" applyFill="1" applyBorder="1" applyAlignment="1" applyProtection="1">
      <alignment horizontal="left" vertical="center"/>
    </xf>
    <xf numFmtId="49" fontId="19" fillId="3" borderId="1" xfId="5" applyNumberFormat="1" applyFont="1" applyFill="1" applyBorder="1" applyAlignment="1" applyProtection="1">
      <alignment horizontal="left" vertical="center" wrapText="1"/>
    </xf>
    <xf numFmtId="49" fontId="19" fillId="3" borderId="1" xfId="0" applyNumberFormat="1" applyFont="1" applyFill="1" applyBorder="1" applyAlignment="1" applyProtection="1">
      <alignment horizontal="center" vertical="center"/>
    </xf>
    <xf numFmtId="4" fontId="19" fillId="3" borderId="2" xfId="0" applyNumberFormat="1" applyFont="1" applyFill="1" applyBorder="1" applyAlignment="1" applyProtection="1">
      <alignment horizontal="left" vertical="center"/>
    </xf>
    <xf numFmtId="0" fontId="1" fillId="0" borderId="3" xfId="0" applyFont="1" applyBorder="1" applyAlignment="1" applyProtection="1">
      <alignment vertical="center"/>
    </xf>
    <xf numFmtId="0" fontId="1" fillId="0" borderId="1" xfId="0" applyFont="1" applyBorder="1" applyAlignment="1" applyProtection="1">
      <alignment vertical="center"/>
    </xf>
    <xf numFmtId="49" fontId="19" fillId="3" borderId="2" xfId="5" applyNumberFormat="1" applyFont="1" applyFill="1" applyBorder="1" applyAlignment="1" applyProtection="1">
      <alignment horizontal="left" vertical="center"/>
    </xf>
    <xf numFmtId="49" fontId="19" fillId="3" borderId="2" xfId="0" applyNumberFormat="1" applyFont="1" applyFill="1" applyBorder="1" applyAlignment="1" applyProtection="1">
      <alignment horizontal="center" vertical="center"/>
    </xf>
    <xf numFmtId="165" fontId="19" fillId="3" borderId="4" xfId="3" applyFont="1" applyFill="1" applyBorder="1" applyAlignment="1" applyProtection="1">
      <alignment horizontal="right" vertical="center"/>
    </xf>
    <xf numFmtId="4" fontId="19" fillId="3" borderId="3" xfId="0" applyNumberFormat="1" applyFont="1" applyFill="1" applyBorder="1" applyAlignment="1" applyProtection="1">
      <alignment horizontal="right" vertical="center"/>
    </xf>
    <xf numFmtId="49" fontId="19" fillId="3" borderId="1" xfId="0" applyNumberFormat="1" applyFont="1" applyFill="1" applyBorder="1" applyAlignment="1" applyProtection="1">
      <alignment horizontal="left"/>
    </xf>
    <xf numFmtId="167" fontId="19" fillId="3" borderId="4" xfId="3" applyNumberFormat="1" applyFont="1" applyFill="1" applyBorder="1" applyAlignment="1" applyProtection="1">
      <alignment vertical="center"/>
    </xf>
    <xf numFmtId="165" fontId="9" fillId="3" borderId="4" xfId="3" applyFont="1" applyFill="1" applyBorder="1" applyAlignment="1" applyProtection="1">
      <alignment horizontal="center" vertical="center" wrapText="1"/>
    </xf>
    <xf numFmtId="4" fontId="9" fillId="3" borderId="3" xfId="0" applyNumberFormat="1" applyFont="1" applyFill="1" applyBorder="1" applyAlignment="1" applyProtection="1">
      <alignment horizontal="center" vertical="center" wrapText="1"/>
    </xf>
    <xf numFmtId="167" fontId="9" fillId="2" borderId="4" xfId="3" applyNumberFormat="1" applyFont="1" applyFill="1" applyBorder="1" applyAlignment="1" applyProtection="1">
      <alignment horizontal="center" vertical="center" wrapText="1"/>
    </xf>
    <xf numFmtId="0" fontId="15" fillId="0" borderId="1" xfId="0" applyFont="1" applyBorder="1" applyAlignment="1" applyProtection="1">
      <alignment vertical="center"/>
    </xf>
    <xf numFmtId="0" fontId="15" fillId="0" borderId="3" xfId="0" applyFont="1" applyBorder="1" applyAlignment="1" applyProtection="1">
      <alignment vertical="center"/>
    </xf>
    <xf numFmtId="0" fontId="17" fillId="0" borderId="1" xfId="0" applyFont="1" applyFill="1" applyBorder="1" applyAlignment="1" applyProtection="1">
      <alignment horizontal="left" vertical="top"/>
    </xf>
    <xf numFmtId="0" fontId="17" fillId="0" borderId="1" xfId="5" applyFont="1" applyFill="1" applyBorder="1" applyAlignment="1" applyProtection="1">
      <alignment horizontal="left" vertical="top" wrapText="1"/>
    </xf>
    <xf numFmtId="0" fontId="17" fillId="0" borderId="1" xfId="0" applyFont="1" applyFill="1" applyBorder="1" applyAlignment="1" applyProtection="1">
      <alignment horizontal="left" vertical="top" wrapText="1"/>
    </xf>
    <xf numFmtId="0" fontId="17" fillId="0" borderId="1" xfId="13" applyFont="1" applyFill="1" applyBorder="1" applyAlignment="1" applyProtection="1">
      <alignment horizontal="center" vertical="center"/>
    </xf>
    <xf numFmtId="0" fontId="17" fillId="4" borderId="1" xfId="2" applyNumberFormat="1" applyFont="1" applyFill="1" applyBorder="1" applyAlignment="1" applyProtection="1">
      <alignment horizontal="right" vertical="center"/>
      <protection locked="0"/>
    </xf>
    <xf numFmtId="0" fontId="17" fillId="4" borderId="1" xfId="0" applyFont="1" applyFill="1" applyBorder="1" applyAlignment="1" applyProtection="1">
      <alignment horizontal="right" vertical="center"/>
      <protection locked="0"/>
    </xf>
    <xf numFmtId="0" fontId="17" fillId="0" borderId="1" xfId="0" applyFont="1" applyFill="1" applyBorder="1" applyAlignment="1" applyProtection="1">
      <alignment horizontal="center" vertical="center"/>
    </xf>
    <xf numFmtId="0" fontId="17" fillId="0" borderId="1" xfId="5" applyFont="1" applyFill="1" applyBorder="1" applyAlignment="1" applyProtection="1">
      <alignment horizontal="left" vertical="top"/>
    </xf>
    <xf numFmtId="165" fontId="19" fillId="3" borderId="1" xfId="2" applyFont="1" applyFill="1" applyBorder="1" applyAlignment="1" applyProtection="1">
      <alignment horizontal="right" vertical="center"/>
    </xf>
    <xf numFmtId="4" fontId="19" fillId="3" borderId="2" xfId="0" applyNumberFormat="1" applyFont="1" applyFill="1" applyBorder="1" applyAlignment="1" applyProtection="1">
      <alignment horizontal="right" vertical="center"/>
    </xf>
    <xf numFmtId="0" fontId="9" fillId="2" borderId="4" xfId="0" applyFont="1" applyFill="1" applyBorder="1" applyAlignment="1" applyProtection="1">
      <alignment horizontal="center" vertical="center" wrapText="1"/>
    </xf>
    <xf numFmtId="0" fontId="15" fillId="0" borderId="3" xfId="0" applyFont="1" applyBorder="1" applyAlignment="1" applyProtection="1">
      <alignment horizontal="center" vertical="center"/>
    </xf>
    <xf numFmtId="0" fontId="15" fillId="0" borderId="1" xfId="0" applyFont="1" applyBorder="1" applyAlignment="1" applyProtection="1">
      <alignment horizontal="center" vertical="center"/>
    </xf>
    <xf numFmtId="0" fontId="19" fillId="2" borderId="3" xfId="0" applyFont="1" applyFill="1" applyBorder="1" applyAlignment="1" applyProtection="1">
      <alignment horizontal="center" vertical="center" wrapText="1"/>
    </xf>
    <xf numFmtId="0" fontId="19" fillId="2" borderId="1" xfId="0" applyFont="1" applyFill="1" applyBorder="1" applyAlignment="1" applyProtection="1">
      <alignment horizontal="center" vertical="center" wrapText="1"/>
    </xf>
    <xf numFmtId="165" fontId="19" fillId="2" borderId="1" xfId="4" applyFont="1" applyFill="1" applyBorder="1" applyAlignment="1" applyProtection="1">
      <alignment horizontal="center" vertical="center" wrapText="1"/>
    </xf>
    <xf numFmtId="4" fontId="19" fillId="2" borderId="2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Protection="1"/>
    <xf numFmtId="0" fontId="17" fillId="3" borderId="1" xfId="8" applyFont="1" applyFill="1" applyBorder="1" applyAlignment="1" applyProtection="1">
      <alignment vertical="center" wrapText="1"/>
    </xf>
    <xf numFmtId="0" fontId="1" fillId="0" borderId="0" xfId="0" applyFont="1" applyAlignment="1" applyProtection="1">
      <alignment vertical="center"/>
    </xf>
    <xf numFmtId="0" fontId="10" fillId="3" borderId="1" xfId="8" applyFont="1" applyFill="1" applyBorder="1" applyAlignment="1" applyProtection="1">
      <alignment vertical="top" wrapText="1"/>
    </xf>
    <xf numFmtId="165" fontId="9" fillId="2" borderId="1" xfId="4" applyFont="1" applyFill="1" applyBorder="1" applyAlignment="1" applyProtection="1">
      <alignment horizontal="center" vertical="center" wrapText="1"/>
    </xf>
    <xf numFmtId="4" fontId="9" fillId="2" borderId="2" xfId="0" applyNumberFormat="1" applyFont="1" applyFill="1" applyBorder="1" applyAlignment="1" applyProtection="1">
      <alignment horizontal="center" vertical="center" wrapText="1"/>
    </xf>
    <xf numFmtId="0" fontId="15" fillId="0" borderId="0" xfId="0" applyFont="1" applyProtection="1"/>
    <xf numFmtId="49" fontId="17" fillId="0" borderId="3" xfId="0" applyNumberFormat="1" applyFont="1" applyFill="1" applyBorder="1" applyAlignment="1" applyProtection="1">
      <alignment horizontal="left" vertical="center" wrapText="1" shrinkToFit="1"/>
    </xf>
    <xf numFmtId="49" fontId="17" fillId="0" borderId="1" xfId="0" applyNumberFormat="1" applyFont="1" applyFill="1" applyBorder="1" applyAlignment="1" applyProtection="1">
      <alignment horizontal="left" vertical="center" wrapText="1" shrinkToFit="1"/>
    </xf>
    <xf numFmtId="4" fontId="17" fillId="4" borderId="2" xfId="0" applyNumberFormat="1" applyFont="1" applyFill="1" applyBorder="1" applyAlignment="1" applyProtection="1">
      <alignment horizontal="right" vertical="center"/>
      <protection locked="0"/>
    </xf>
    <xf numFmtId="0" fontId="0" fillId="0" borderId="0" xfId="0" applyAlignment="1" applyProtection="1">
      <alignment vertical="center"/>
    </xf>
    <xf numFmtId="0" fontId="15" fillId="0" borderId="0" xfId="0" applyFont="1" applyAlignment="1" applyProtection="1">
      <alignment vertical="center"/>
    </xf>
    <xf numFmtId="0" fontId="17" fillId="0" borderId="1" xfId="13" applyFont="1" applyFill="1" applyBorder="1" applyAlignment="1" applyProtection="1">
      <alignment horizontal="left" vertical="top"/>
    </xf>
    <xf numFmtId="0" fontId="17" fillId="0" borderId="1" xfId="13" applyFont="1" applyFill="1" applyBorder="1" applyAlignment="1" applyProtection="1">
      <alignment horizontal="left" vertical="top" wrapText="1"/>
    </xf>
    <xf numFmtId="4" fontId="17" fillId="4" borderId="1" xfId="13" applyNumberFormat="1" applyFont="1" applyFill="1" applyBorder="1" applyAlignment="1" applyProtection="1">
      <alignment horizontal="right" vertical="center"/>
      <protection locked="0"/>
    </xf>
    <xf numFmtId="165" fontId="19" fillId="3" borderId="1" xfId="3" applyFont="1" applyFill="1" applyBorder="1" applyAlignment="1" applyProtection="1">
      <alignment horizontal="right" vertical="center"/>
    </xf>
    <xf numFmtId="49" fontId="9" fillId="3" borderId="1" xfId="0" applyNumberFormat="1" applyFont="1" applyFill="1" applyBorder="1" applyAlignment="1" applyProtection="1">
      <alignment horizontal="left" vertical="top"/>
    </xf>
    <xf numFmtId="49" fontId="9" fillId="3" borderId="1" xfId="0" applyNumberFormat="1" applyFont="1" applyFill="1" applyBorder="1" applyAlignment="1" applyProtection="1">
      <alignment horizontal="left" vertical="center"/>
    </xf>
    <xf numFmtId="49" fontId="9" fillId="3" borderId="1" xfId="13" applyNumberFormat="1" applyFont="1" applyFill="1" applyBorder="1" applyAlignment="1" applyProtection="1">
      <alignment horizontal="left" vertical="center"/>
    </xf>
    <xf numFmtId="49" fontId="19" fillId="0" borderId="1" xfId="0" applyNumberFormat="1" applyFont="1" applyFill="1" applyBorder="1" applyAlignment="1" applyProtection="1">
      <alignment horizontal="left" vertical="top" wrapText="1"/>
    </xf>
    <xf numFmtId="165" fontId="17" fillId="4" borderId="1" xfId="2" applyFont="1" applyFill="1" applyBorder="1" applyAlignment="1" applyProtection="1">
      <alignment horizontal="right"/>
      <protection locked="0"/>
    </xf>
    <xf numFmtId="4" fontId="17" fillId="4" borderId="1" xfId="0" applyNumberFormat="1" applyFont="1" applyFill="1" applyBorder="1" applyAlignment="1" applyProtection="1">
      <alignment horizontal="right"/>
      <protection locked="0"/>
    </xf>
    <xf numFmtId="167" fontId="17" fillId="4" borderId="1" xfId="2" applyNumberFormat="1" applyFont="1" applyFill="1" applyBorder="1" applyAlignment="1" applyProtection="1">
      <alignment horizontal="right"/>
      <protection locked="0"/>
    </xf>
    <xf numFmtId="167" fontId="17" fillId="4" borderId="1" xfId="2" applyNumberFormat="1" applyFont="1" applyFill="1" applyBorder="1" applyAlignment="1" applyProtection="1">
      <alignment horizontal="right" vertical="center"/>
      <protection locked="0"/>
    </xf>
    <xf numFmtId="165" fontId="17" fillId="4" borderId="1" xfId="12" applyFont="1" applyFill="1" applyBorder="1" applyAlignment="1" applyProtection="1">
      <alignment horizontal="right"/>
      <protection locked="0"/>
    </xf>
    <xf numFmtId="49" fontId="19" fillId="3" borderId="1" xfId="13" applyNumberFormat="1" applyFont="1" applyFill="1" applyBorder="1" applyAlignment="1" applyProtection="1">
      <alignment horizontal="left" vertical="center"/>
    </xf>
    <xf numFmtId="49" fontId="9" fillId="3" borderId="1" xfId="0" applyNumberFormat="1" applyFont="1" applyFill="1" applyBorder="1" applyAlignment="1" applyProtection="1">
      <alignment horizontal="center" vertical="center"/>
    </xf>
    <xf numFmtId="49" fontId="9" fillId="3" borderId="1" xfId="0" applyNumberFormat="1" applyFont="1" applyFill="1" applyBorder="1" applyAlignment="1" applyProtection="1">
      <alignment horizontal="left"/>
    </xf>
    <xf numFmtId="49" fontId="17" fillId="0" borderId="1" xfId="0" applyNumberFormat="1" applyFont="1" applyFill="1" applyBorder="1" applyAlignment="1" applyProtection="1">
      <alignment horizontal="center"/>
    </xf>
    <xf numFmtId="49" fontId="17" fillId="0" borderId="2" xfId="13" applyNumberFormat="1" applyFont="1" applyFill="1" applyBorder="1" applyAlignment="1" applyProtection="1">
      <alignment horizontal="left" vertical="top" wrapText="1"/>
    </xf>
    <xf numFmtId="49" fontId="19" fillId="3" borderId="1" xfId="0" applyNumberFormat="1" applyFont="1" applyFill="1" applyBorder="1" applyAlignment="1" applyProtection="1">
      <alignment horizontal="left" vertical="top"/>
    </xf>
    <xf numFmtId="49" fontId="19" fillId="3" borderId="2" xfId="13" applyNumberFormat="1" applyFont="1" applyFill="1" applyBorder="1" applyAlignment="1" applyProtection="1">
      <alignment horizontal="left" vertical="center"/>
    </xf>
    <xf numFmtId="49" fontId="9" fillId="3" borderId="2" xfId="13" applyNumberFormat="1" applyFont="1" applyFill="1" applyBorder="1" applyAlignment="1" applyProtection="1">
      <alignment horizontal="left" vertical="center"/>
    </xf>
    <xf numFmtId="49" fontId="19" fillId="0" borderId="1" xfId="13" applyNumberFormat="1" applyFont="1" applyFill="1" applyBorder="1" applyAlignment="1" applyProtection="1">
      <alignment horizontal="left" vertical="top" wrapText="1"/>
    </xf>
    <xf numFmtId="49" fontId="19" fillId="0" borderId="1" xfId="13" applyNumberFormat="1" applyFont="1" applyFill="1" applyBorder="1" applyAlignment="1" applyProtection="1">
      <alignment horizontal="left" vertical="top"/>
    </xf>
    <xf numFmtId="49" fontId="17" fillId="0" borderId="1" xfId="0" applyNumberFormat="1" applyFont="1" applyFill="1" applyBorder="1" applyAlignment="1" applyProtection="1">
      <alignment horizontal="left" vertical="justify" wrapText="1"/>
    </xf>
    <xf numFmtId="49" fontId="17" fillId="0" borderId="1" xfId="13" applyNumberFormat="1" applyFont="1" applyFill="1" applyBorder="1" applyAlignment="1" applyProtection="1">
      <alignment horizontal="left" vertical="top"/>
    </xf>
    <xf numFmtId="49" fontId="17" fillId="0" borderId="1" xfId="0" applyNumberFormat="1" applyFont="1" applyFill="1" applyBorder="1" applyAlignment="1" applyProtection="1">
      <alignment horizontal="justify" vertical="top" wrapText="1"/>
    </xf>
    <xf numFmtId="49" fontId="9" fillId="3" borderId="1" xfId="0" applyNumberFormat="1" applyFont="1" applyFill="1" applyBorder="1" applyAlignment="1" applyProtection="1">
      <alignment horizontal="center" vertical="center" wrapText="1"/>
    </xf>
    <xf numFmtId="49" fontId="17" fillId="0" borderId="1" xfId="0" applyNumberFormat="1" applyFont="1" applyFill="1" applyBorder="1" applyAlignment="1" applyProtection="1">
      <alignment horizontal="justify" vertical="top"/>
    </xf>
    <xf numFmtId="49" fontId="17" fillId="0" borderId="1" xfId="0" applyNumberFormat="1" applyFont="1" applyFill="1" applyBorder="1" applyAlignment="1" applyProtection="1">
      <alignment horizontal="left" vertical="justify"/>
    </xf>
    <xf numFmtId="0" fontId="9" fillId="5" borderId="1" xfId="0" applyFont="1" applyFill="1" applyBorder="1" applyAlignment="1" applyProtection="1">
      <alignment vertical="center" wrapText="1"/>
    </xf>
    <xf numFmtId="0" fontId="17" fillId="0" borderId="0" xfId="0" applyFont="1" applyFill="1" applyProtection="1"/>
    <xf numFmtId="0" fontId="9" fillId="0" borderId="13" xfId="5" applyFont="1" applyFill="1" applyBorder="1" applyAlignment="1" applyProtection="1">
      <alignment horizontal="center" vertical="center" wrapText="1"/>
    </xf>
    <xf numFmtId="0" fontId="9" fillId="0" borderId="13" xfId="0" applyFont="1" applyFill="1" applyBorder="1" applyAlignment="1" applyProtection="1">
      <alignment vertical="center" wrapText="1"/>
    </xf>
    <xf numFmtId="0" fontId="24" fillId="0" borderId="13" xfId="0" applyFont="1" applyFill="1" applyBorder="1" applyAlignment="1" applyProtection="1">
      <alignment horizontal="center" vertical="center" wrapText="1"/>
    </xf>
    <xf numFmtId="0" fontId="14" fillId="0" borderId="15" xfId="0" applyFont="1" applyBorder="1" applyAlignment="1" applyProtection="1">
      <alignment vertical="top"/>
    </xf>
    <xf numFmtId="0" fontId="14" fillId="0" borderId="15" xfId="0" applyFont="1" applyBorder="1" applyAlignment="1" applyProtection="1">
      <alignment vertical="top" wrapText="1"/>
    </xf>
    <xf numFmtId="0" fontId="14" fillId="0" borderId="15" xfId="0" applyFont="1" applyBorder="1" applyAlignment="1" applyProtection="1">
      <alignment horizontal="center" vertical="center"/>
    </xf>
    <xf numFmtId="165" fontId="14" fillId="0" borderId="15" xfId="2" applyFont="1" applyFill="1" applyBorder="1" applyAlignment="1" applyProtection="1">
      <alignment vertical="center"/>
    </xf>
    <xf numFmtId="4" fontId="14" fillId="0" borderId="15" xfId="0" applyNumberFormat="1" applyFont="1" applyFill="1" applyBorder="1" applyAlignment="1" applyProtection="1">
      <alignment vertical="center"/>
    </xf>
    <xf numFmtId="167" fontId="14" fillId="0" borderId="15" xfId="2" applyNumberFormat="1" applyFont="1" applyBorder="1" applyAlignment="1" applyProtection="1">
      <alignment vertical="center"/>
    </xf>
    <xf numFmtId="0" fontId="9" fillId="0" borderId="1" xfId="5" applyFont="1" applyFill="1" applyBorder="1" applyAlignment="1" applyProtection="1">
      <alignment horizontal="center" vertical="center" wrapText="1"/>
    </xf>
    <xf numFmtId="10" fontId="19" fillId="4" borderId="1" xfId="14" applyNumberFormat="1" applyFont="1" applyFill="1" applyBorder="1" applyAlignment="1" applyProtection="1">
      <alignment horizontal="center" vertical="center"/>
      <protection locked="0"/>
    </xf>
    <xf numFmtId="49" fontId="9" fillId="0" borderId="4" xfId="0" applyNumberFormat="1" applyFont="1" applyFill="1" applyBorder="1" applyAlignment="1" applyProtection="1">
      <alignment vertical="center" wrapText="1"/>
    </xf>
    <xf numFmtId="49" fontId="9" fillId="0" borderId="4" xfId="13" applyNumberFormat="1" applyFont="1" applyFill="1" applyBorder="1" applyAlignment="1" applyProtection="1">
      <alignment vertical="center" wrapText="1"/>
    </xf>
    <xf numFmtId="7" fontId="13" fillId="0" borderId="4" xfId="12" applyNumberFormat="1" applyFont="1" applyFill="1" applyBorder="1" applyAlignment="1" applyProtection="1">
      <alignment horizontal="right" vertical="center"/>
    </xf>
    <xf numFmtId="0" fontId="23" fillId="0" borderId="0" xfId="0" applyFont="1"/>
    <xf numFmtId="49" fontId="22" fillId="0" borderId="1" xfId="0" applyNumberFormat="1" applyFont="1" applyFill="1" applyBorder="1" applyAlignment="1" applyProtection="1">
      <alignment vertical="center" wrapText="1"/>
    </xf>
    <xf numFmtId="49" fontId="22" fillId="0" borderId="1" xfId="13" applyNumberFormat="1" applyFont="1" applyFill="1" applyBorder="1" applyAlignment="1" applyProtection="1">
      <alignment vertical="center" wrapText="1"/>
    </xf>
    <xf numFmtId="49" fontId="23" fillId="0" borderId="1" xfId="0" applyNumberFormat="1" applyFont="1" applyFill="1" applyBorder="1" applyAlignment="1" applyProtection="1">
      <alignment vertical="center" wrapText="1"/>
    </xf>
    <xf numFmtId="49" fontId="23" fillId="0" borderId="1" xfId="13" applyNumberFormat="1" applyFont="1" applyFill="1" applyBorder="1" applyAlignment="1" applyProtection="1">
      <alignment vertical="center" wrapText="1"/>
    </xf>
    <xf numFmtId="49" fontId="23" fillId="0" borderId="4" xfId="0" applyNumberFormat="1" applyFont="1" applyFill="1" applyBorder="1" applyAlignment="1" applyProtection="1">
      <alignment vertical="center" wrapText="1"/>
    </xf>
    <xf numFmtId="49" fontId="23" fillId="0" borderId="4" xfId="13" applyNumberFormat="1" applyFont="1" applyFill="1" applyBorder="1" applyAlignment="1" applyProtection="1">
      <alignment vertical="center" wrapText="1"/>
    </xf>
    <xf numFmtId="49" fontId="23" fillId="0" borderId="1" xfId="0" applyNumberFormat="1" applyFont="1" applyFill="1" applyBorder="1" applyAlignment="1" applyProtection="1">
      <alignment horizontal="left" vertical="center" wrapText="1"/>
    </xf>
    <xf numFmtId="0" fontId="4" fillId="0" borderId="0" xfId="0" applyFont="1"/>
    <xf numFmtId="7" fontId="27" fillId="0" borderId="1" xfId="12" applyNumberFormat="1" applyFont="1" applyFill="1" applyBorder="1" applyAlignment="1" applyProtection="1">
      <alignment horizontal="right" vertical="center"/>
    </xf>
    <xf numFmtId="49" fontId="23" fillId="0" borderId="4" xfId="0" applyNumberFormat="1" applyFont="1" applyFill="1" applyBorder="1" applyAlignment="1" applyProtection="1">
      <alignment horizontal="left" vertical="center" wrapText="1"/>
    </xf>
    <xf numFmtId="49" fontId="22" fillId="7" borderId="1" xfId="0" applyNumberFormat="1" applyFont="1" applyFill="1" applyBorder="1" applyAlignment="1" applyProtection="1">
      <alignment vertical="center" wrapText="1"/>
    </xf>
    <xf numFmtId="49" fontId="22" fillId="7" borderId="1" xfId="13" applyNumberFormat="1" applyFont="1" applyFill="1" applyBorder="1" applyAlignment="1" applyProtection="1">
      <alignment vertical="center" wrapText="1"/>
    </xf>
    <xf numFmtId="7" fontId="13" fillId="7" borderId="1" xfId="12" applyNumberFormat="1" applyFont="1" applyFill="1" applyBorder="1" applyAlignment="1" applyProtection="1">
      <alignment horizontal="right" vertical="center"/>
    </xf>
    <xf numFmtId="49" fontId="23" fillId="0" borderId="7" xfId="0" applyNumberFormat="1" applyFont="1" applyFill="1" applyBorder="1" applyAlignment="1" applyProtection="1">
      <alignment vertical="center" wrapText="1"/>
    </xf>
    <xf numFmtId="49" fontId="23" fillId="0" borderId="7" xfId="13" applyNumberFormat="1" applyFont="1" applyFill="1" applyBorder="1" applyAlignment="1" applyProtection="1">
      <alignment vertical="center" wrapText="1"/>
    </xf>
    <xf numFmtId="7" fontId="27" fillId="0" borderId="7" xfId="12" applyNumberFormat="1" applyFont="1" applyFill="1" applyBorder="1" applyAlignment="1" applyProtection="1">
      <alignment horizontal="right" vertical="center"/>
    </xf>
    <xf numFmtId="49" fontId="22" fillId="0" borderId="17" xfId="0" applyNumberFormat="1" applyFont="1" applyFill="1" applyBorder="1" applyAlignment="1" applyProtection="1">
      <alignment vertical="center" wrapText="1"/>
    </xf>
    <xf numFmtId="49" fontId="22" fillId="0" borderId="18" xfId="13" applyNumberFormat="1" applyFont="1" applyFill="1" applyBorder="1" applyAlignment="1" applyProtection="1">
      <alignment vertical="center" wrapText="1"/>
    </xf>
    <xf numFmtId="7" fontId="28" fillId="0" borderId="16" xfId="12" applyNumberFormat="1" applyFont="1" applyFill="1" applyBorder="1" applyAlignment="1" applyProtection="1">
      <alignment horizontal="right" vertical="center"/>
    </xf>
    <xf numFmtId="49" fontId="22" fillId="7" borderId="1" xfId="0" applyNumberFormat="1" applyFont="1" applyFill="1" applyBorder="1" applyAlignment="1" applyProtection="1">
      <alignment horizontal="left" vertical="center" wrapText="1"/>
    </xf>
    <xf numFmtId="169" fontId="9" fillId="0" borderId="4" xfId="12" applyNumberFormat="1" applyFont="1" applyFill="1" applyBorder="1" applyAlignment="1" applyProtection="1">
      <alignment horizontal="right" vertical="center" wrapText="1"/>
    </xf>
    <xf numFmtId="0" fontId="23" fillId="0" borderId="0" xfId="0" applyFont="1" applyBorder="1" applyAlignment="1" applyProtection="1">
      <alignment vertical="center"/>
    </xf>
    <xf numFmtId="0" fontId="14" fillId="0" borderId="0" xfId="0" applyFont="1" applyFill="1" applyBorder="1" applyProtection="1"/>
    <xf numFmtId="0" fontId="14" fillId="0" borderId="0" xfId="0" applyFont="1" applyBorder="1" applyProtection="1"/>
    <xf numFmtId="0" fontId="17" fillId="0" borderId="0" xfId="0" applyFont="1" applyBorder="1" applyProtection="1"/>
    <xf numFmtId="0" fontId="17" fillId="0" borderId="0" xfId="0" applyFont="1" applyFill="1" applyBorder="1" applyProtection="1"/>
    <xf numFmtId="0" fontId="14" fillId="0" borderId="0" xfId="0" applyFont="1" applyBorder="1" applyAlignment="1" applyProtection="1">
      <alignment horizontal="center" vertical="center" wrapText="1"/>
    </xf>
    <xf numFmtId="0" fontId="0" fillId="0" borderId="19" xfId="0" applyFill="1" applyBorder="1" applyProtection="1"/>
    <xf numFmtId="0" fontId="0" fillId="0" borderId="0" xfId="0" applyFill="1" applyBorder="1" applyProtection="1"/>
    <xf numFmtId="49" fontId="5" fillId="0" borderId="19" xfId="0" applyNumberFormat="1" applyFont="1" applyFill="1" applyBorder="1" applyAlignment="1" applyProtection="1">
      <alignment horizontal="left" vertical="center"/>
    </xf>
    <xf numFmtId="49" fontId="5" fillId="0" borderId="0" xfId="0" applyNumberFormat="1" applyFont="1" applyFill="1" applyBorder="1" applyAlignment="1" applyProtection="1">
      <alignment horizontal="left" vertical="center"/>
    </xf>
    <xf numFmtId="0" fontId="3" fillId="0" borderId="19" xfId="0" applyFont="1" applyFill="1" applyBorder="1" applyProtection="1"/>
    <xf numFmtId="0" fontId="3" fillId="0" borderId="0" xfId="0" applyFont="1" applyFill="1" applyBorder="1" applyProtection="1"/>
    <xf numFmtId="0" fontId="4" fillId="0" borderId="19" xfId="0" applyFont="1" applyBorder="1" applyProtection="1"/>
    <xf numFmtId="0" fontId="4" fillId="0" borderId="0" xfId="0" applyFont="1" applyBorder="1" applyProtection="1"/>
    <xf numFmtId="0" fontId="1" fillId="0" borderId="19" xfId="0" applyFont="1" applyBorder="1" applyAlignment="1" applyProtection="1">
      <alignment vertical="center"/>
    </xf>
    <xf numFmtId="0" fontId="1" fillId="0" borderId="0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horizontal="center" vertical="center" wrapText="1"/>
    </xf>
    <xf numFmtId="0" fontId="15" fillId="0" borderId="19" xfId="0" applyFont="1" applyBorder="1" applyProtection="1"/>
    <xf numFmtId="0" fontId="15" fillId="0" borderId="0" xfId="0" applyFont="1" applyBorder="1" applyProtection="1"/>
    <xf numFmtId="0" fontId="0" fillId="0" borderId="19" xfId="0" applyBorder="1" applyProtection="1"/>
    <xf numFmtId="0" fontId="0" fillId="0" borderId="0" xfId="0" applyBorder="1" applyProtection="1"/>
    <xf numFmtId="49" fontId="5" fillId="0" borderId="19" xfId="0" applyNumberFormat="1" applyFont="1" applyFill="1" applyBorder="1" applyAlignment="1" applyProtection="1">
      <alignment horizontal="left" vertical="top"/>
    </xf>
    <xf numFmtId="49" fontId="5" fillId="0" borderId="0" xfId="0" applyNumberFormat="1" applyFont="1" applyFill="1" applyBorder="1" applyAlignment="1" applyProtection="1">
      <alignment horizontal="left" vertical="top"/>
    </xf>
    <xf numFmtId="0" fontId="15" fillId="0" borderId="19" xfId="0" applyFont="1" applyBorder="1" applyAlignment="1" applyProtection="1">
      <alignment vertical="center"/>
    </xf>
    <xf numFmtId="0" fontId="15" fillId="0" borderId="0" xfId="0" applyFont="1" applyBorder="1" applyAlignment="1" applyProtection="1">
      <alignment vertical="center"/>
    </xf>
    <xf numFmtId="0" fontId="15" fillId="0" borderId="19" xfId="0" applyFont="1" applyBorder="1" applyAlignment="1" applyProtection="1">
      <alignment horizontal="center" vertical="center"/>
    </xf>
    <xf numFmtId="0" fontId="15" fillId="0" borderId="0" xfId="0" applyFont="1" applyBorder="1" applyAlignment="1" applyProtection="1">
      <alignment horizontal="center" vertical="center"/>
    </xf>
    <xf numFmtId="0" fontId="0" fillId="0" borderId="0" xfId="0" applyBorder="1" applyAlignment="1" applyProtection="1">
      <alignment vertical="center"/>
    </xf>
    <xf numFmtId="0" fontId="1" fillId="0" borderId="0" xfId="0" applyFont="1" applyBorder="1" applyProtection="1"/>
    <xf numFmtId="167" fontId="14" fillId="2" borderId="1" xfId="2" applyNumberFormat="1" applyFont="1" applyFill="1" applyBorder="1" applyAlignment="1" applyProtection="1">
      <alignment horizontal="center" vertical="center" wrapText="1"/>
    </xf>
    <xf numFmtId="167" fontId="10" fillId="2" borderId="1" xfId="2" applyNumberFormat="1" applyFont="1" applyFill="1" applyBorder="1" applyAlignment="1" applyProtection="1">
      <alignment horizontal="center" vertical="center" wrapText="1"/>
    </xf>
    <xf numFmtId="167" fontId="17" fillId="0" borderId="1" xfId="3" applyNumberFormat="1" applyFont="1" applyBorder="1" applyAlignment="1" applyProtection="1">
      <alignment vertical="center"/>
    </xf>
    <xf numFmtId="167" fontId="19" fillId="3" borderId="1" xfId="3" applyNumberFormat="1" applyFont="1" applyFill="1" applyBorder="1" applyAlignment="1" applyProtection="1">
      <alignment vertical="center"/>
    </xf>
    <xf numFmtId="167" fontId="9" fillId="2" borderId="1" xfId="4" applyNumberFormat="1" applyFont="1" applyFill="1" applyBorder="1" applyAlignment="1" applyProtection="1">
      <alignment horizontal="center" vertical="center" wrapText="1"/>
    </xf>
    <xf numFmtId="167" fontId="17" fillId="0" borderId="1" xfId="3" applyNumberFormat="1" applyFont="1" applyBorder="1" applyProtection="1"/>
    <xf numFmtId="167" fontId="9" fillId="2" borderId="1" xfId="3" applyNumberFormat="1" applyFont="1" applyFill="1" applyBorder="1" applyAlignment="1" applyProtection="1">
      <alignment horizontal="center" vertical="center" wrapText="1"/>
    </xf>
    <xf numFmtId="167" fontId="17" fillId="0" borderId="1" xfId="2" applyNumberFormat="1" applyFont="1" applyBorder="1" applyAlignment="1" applyProtection="1">
      <alignment vertical="center"/>
    </xf>
    <xf numFmtId="167" fontId="19" fillId="0" borderId="1" xfId="2" applyNumberFormat="1" applyFont="1" applyFill="1" applyBorder="1" applyAlignment="1" applyProtection="1"/>
    <xf numFmtId="167" fontId="17" fillId="0" borderId="1" xfId="2" applyNumberFormat="1" applyFont="1" applyFill="1" applyBorder="1" applyAlignment="1" applyProtection="1"/>
    <xf numFmtId="167" fontId="17" fillId="0" borderId="1" xfId="12" applyNumberFormat="1" applyFont="1" applyFill="1" applyBorder="1" applyAlignment="1" applyProtection="1"/>
    <xf numFmtId="167" fontId="19" fillId="3" borderId="1" xfId="2" applyNumberFormat="1" applyFont="1" applyFill="1" applyBorder="1" applyAlignment="1" applyProtection="1">
      <alignment vertical="center"/>
    </xf>
    <xf numFmtId="167" fontId="9" fillId="3" borderId="1" xfId="2" applyNumberFormat="1" applyFont="1" applyFill="1" applyBorder="1" applyAlignment="1" applyProtection="1">
      <alignment vertical="center"/>
    </xf>
    <xf numFmtId="49" fontId="16" fillId="0" borderId="4" xfId="0" applyNumberFormat="1" applyFont="1" applyFill="1" applyBorder="1" applyAlignment="1" applyProtection="1">
      <alignment horizontal="left" vertical="top"/>
    </xf>
    <xf numFmtId="49" fontId="16" fillId="0" borderId="4" xfId="5" applyNumberFormat="1" applyFont="1" applyFill="1" applyBorder="1" applyAlignment="1" applyProtection="1">
      <alignment horizontal="left" vertical="top" wrapText="1"/>
    </xf>
    <xf numFmtId="49" fontId="16" fillId="0" borderId="4" xfId="0" applyNumberFormat="1" applyFont="1" applyFill="1" applyBorder="1" applyAlignment="1" applyProtection="1">
      <alignment horizontal="center" vertical="center"/>
    </xf>
    <xf numFmtId="165" fontId="16" fillId="0" borderId="4" xfId="2" applyFont="1" applyFill="1" applyBorder="1" applyAlignment="1" applyProtection="1">
      <alignment horizontal="right" vertical="center"/>
    </xf>
    <xf numFmtId="4" fontId="16" fillId="0" borderId="4" xfId="0" applyNumberFormat="1" applyFont="1" applyFill="1" applyBorder="1" applyAlignment="1" applyProtection="1">
      <alignment horizontal="right" vertical="center"/>
    </xf>
    <xf numFmtId="167" fontId="17" fillId="0" borderId="4" xfId="2" applyNumberFormat="1" applyFont="1" applyBorder="1" applyAlignment="1" applyProtection="1">
      <alignment vertical="center"/>
    </xf>
    <xf numFmtId="0" fontId="17" fillId="0" borderId="4" xfId="8" applyFont="1" applyBorder="1" applyAlignment="1" applyProtection="1">
      <alignment vertical="top" wrapText="1"/>
    </xf>
    <xf numFmtId="0" fontId="16" fillId="0" borderId="4" xfId="0" applyFont="1" applyFill="1" applyBorder="1" applyAlignment="1" applyProtection="1">
      <alignment horizontal="left" vertical="top"/>
    </xf>
    <xf numFmtId="0" fontId="16" fillId="0" borderId="4" xfId="0" applyFont="1" applyFill="1" applyBorder="1" applyAlignment="1" applyProtection="1">
      <alignment horizontal="left" vertical="top" wrapText="1"/>
    </xf>
    <xf numFmtId="0" fontId="17" fillId="0" borderId="4" xfId="8" applyFont="1" applyBorder="1" applyAlignment="1" applyProtection="1">
      <alignment horizontal="center" vertical="center" wrapText="1"/>
    </xf>
    <xf numFmtId="165" fontId="17" fillId="0" borderId="4" xfId="2" applyFont="1" applyFill="1" applyBorder="1" applyAlignment="1" applyProtection="1">
      <alignment vertical="center" wrapText="1"/>
    </xf>
    <xf numFmtId="4" fontId="17" fillId="0" borderId="4" xfId="8" applyNumberFormat="1" applyFont="1" applyFill="1" applyBorder="1" applyAlignment="1" applyProtection="1">
      <alignment horizontal="right" vertical="center"/>
    </xf>
    <xf numFmtId="49" fontId="18" fillId="0" borderId="4" xfId="0" applyNumberFormat="1" applyFont="1" applyFill="1" applyBorder="1" applyAlignment="1" applyProtection="1">
      <alignment horizontal="left" vertical="top"/>
    </xf>
    <xf numFmtId="49" fontId="18" fillId="0" borderId="4" xfId="13" applyNumberFormat="1" applyFont="1" applyFill="1" applyBorder="1" applyAlignment="1" applyProtection="1">
      <alignment horizontal="left" vertical="top"/>
    </xf>
    <xf numFmtId="49" fontId="18" fillId="0" borderId="4" xfId="0" applyNumberFormat="1" applyFont="1" applyFill="1" applyBorder="1" applyAlignment="1" applyProtection="1">
      <alignment horizontal="center" vertical="center"/>
    </xf>
    <xf numFmtId="49" fontId="18" fillId="0" borderId="4" xfId="0" applyNumberFormat="1" applyFont="1" applyFill="1" applyBorder="1" applyAlignment="1" applyProtection="1">
      <alignment horizontal="left"/>
    </xf>
    <xf numFmtId="167" fontId="19" fillId="0" borderId="4" xfId="2" applyNumberFormat="1" applyFont="1" applyFill="1" applyBorder="1" applyAlignment="1" applyProtection="1"/>
    <xf numFmtId="49" fontId="18" fillId="0" borderId="4" xfId="0" applyNumberFormat="1" applyFont="1" applyFill="1" applyBorder="1" applyAlignment="1" applyProtection="1">
      <alignment horizontal="left" vertical="center"/>
    </xf>
    <xf numFmtId="49" fontId="18" fillId="0" borderId="4" xfId="13" applyNumberFormat="1" applyFont="1" applyFill="1" applyBorder="1" applyAlignment="1" applyProtection="1">
      <alignment horizontal="left" vertical="center"/>
    </xf>
    <xf numFmtId="167" fontId="9" fillId="3" borderId="1" xfId="2" applyNumberFormat="1" applyFont="1" applyFill="1" applyBorder="1" applyAlignment="1" applyProtection="1"/>
    <xf numFmtId="165" fontId="17" fillId="0" borderId="4" xfId="2" applyFont="1" applyFill="1" applyBorder="1" applyAlignment="1" applyProtection="1">
      <alignment wrapText="1"/>
    </xf>
    <xf numFmtId="4" fontId="17" fillId="0" borderId="4" xfId="8" applyNumberFormat="1" applyFont="1" applyFill="1" applyBorder="1" applyAlignment="1" applyProtection="1">
      <alignment horizontal="right"/>
    </xf>
    <xf numFmtId="167" fontId="17" fillId="0" borderId="4" xfId="2" applyNumberFormat="1" applyFont="1" applyBorder="1" applyAlignment="1" applyProtection="1"/>
    <xf numFmtId="0" fontId="21" fillId="0" borderId="4" xfId="0" applyFont="1" applyFill="1" applyBorder="1" applyAlignment="1" applyProtection="1">
      <alignment horizontal="center" vertical="top"/>
    </xf>
    <xf numFmtId="0" fontId="21" fillId="0" borderId="4" xfId="0" applyFont="1" applyBorder="1" applyAlignment="1" applyProtection="1">
      <alignment horizontal="left" vertical="top"/>
    </xf>
    <xf numFmtId="0" fontId="17" fillId="0" borderId="4" xfId="0" applyFont="1" applyBorder="1" applyAlignment="1" applyProtection="1">
      <alignment horizontal="center" vertical="top" wrapText="1"/>
    </xf>
    <xf numFmtId="0" fontId="3" fillId="0" borderId="9" xfId="8" applyBorder="1" applyAlignment="1" applyProtection="1">
      <alignment vertical="top" wrapText="1"/>
    </xf>
    <xf numFmtId="0" fontId="3" fillId="0" borderId="12" xfId="8" applyBorder="1" applyAlignment="1" applyProtection="1">
      <alignment vertical="top" wrapText="1"/>
    </xf>
    <xf numFmtId="0" fontId="3" fillId="0" borderId="9" xfId="8" applyBorder="1" applyAlignment="1" applyProtection="1">
      <alignment horizontal="center" vertical="center" wrapText="1"/>
    </xf>
    <xf numFmtId="165" fontId="3" fillId="4" borderId="9" xfId="2" applyFont="1" applyFill="1" applyBorder="1" applyAlignment="1" applyProtection="1">
      <alignment vertical="center" wrapText="1"/>
    </xf>
    <xf numFmtId="4" fontId="3" fillId="4" borderId="14" xfId="8" applyNumberFormat="1" applyFill="1" applyBorder="1" applyAlignment="1" applyProtection="1">
      <alignment horizontal="right" vertical="center"/>
    </xf>
    <xf numFmtId="167" fontId="0" fillId="0" borderId="14" xfId="2" applyNumberFormat="1" applyFont="1" applyBorder="1" applyAlignment="1" applyProtection="1">
      <alignment vertical="center"/>
    </xf>
    <xf numFmtId="0" fontId="17" fillId="0" borderId="13" xfId="8" applyFont="1" applyFill="1" applyBorder="1" applyAlignment="1" applyProtection="1">
      <alignment vertical="top" wrapText="1"/>
    </xf>
    <xf numFmtId="0" fontId="17" fillId="0" borderId="13" xfId="8" applyFont="1" applyFill="1" applyBorder="1" applyAlignment="1" applyProtection="1">
      <alignment horizontal="center" vertical="center" wrapText="1"/>
    </xf>
    <xf numFmtId="165" fontId="17" fillId="0" borderId="13" xfId="2" applyFont="1" applyFill="1" applyBorder="1" applyAlignment="1" applyProtection="1">
      <alignment vertical="center" wrapText="1"/>
    </xf>
    <xf numFmtId="4" fontId="17" fillId="0" borderId="13" xfId="8" applyNumberFormat="1" applyFont="1" applyFill="1" applyBorder="1" applyAlignment="1" applyProtection="1">
      <alignment horizontal="right" vertical="center"/>
    </xf>
    <xf numFmtId="167" fontId="17" fillId="0" borderId="13" xfId="2" applyNumberFormat="1" applyFont="1" applyFill="1" applyBorder="1" applyAlignment="1" applyProtection="1">
      <alignment vertical="center"/>
    </xf>
    <xf numFmtId="0" fontId="3" fillId="0" borderId="0" xfId="8" applyFill="1" applyBorder="1" applyAlignment="1" applyProtection="1">
      <alignment vertical="top" wrapText="1"/>
    </xf>
    <xf numFmtId="0" fontId="3" fillId="0" borderId="0" xfId="8" applyFill="1" applyBorder="1" applyAlignment="1" applyProtection="1">
      <alignment horizontal="center" vertical="center" wrapText="1"/>
    </xf>
    <xf numFmtId="165" fontId="3" fillId="0" borderId="0" xfId="2" applyFont="1" applyFill="1" applyBorder="1" applyAlignment="1" applyProtection="1">
      <alignment vertical="center" wrapText="1"/>
    </xf>
    <xf numFmtId="4" fontId="3" fillId="0" borderId="0" xfId="8" applyNumberFormat="1" applyFill="1" applyBorder="1" applyAlignment="1" applyProtection="1">
      <alignment horizontal="right" vertical="center"/>
    </xf>
    <xf numFmtId="167" fontId="0" fillId="0" borderId="0" xfId="2" applyNumberFormat="1" applyFont="1" applyFill="1" applyBorder="1" applyAlignment="1" applyProtection="1">
      <alignment vertical="center"/>
    </xf>
    <xf numFmtId="7" fontId="12" fillId="0" borderId="1" xfId="12" applyNumberFormat="1" applyFont="1" applyFill="1" applyBorder="1" applyAlignment="1" applyProtection="1">
      <alignment horizontal="right" vertical="center"/>
    </xf>
    <xf numFmtId="165" fontId="17" fillId="0" borderId="1" xfId="3" applyFont="1" applyFill="1" applyBorder="1" applyAlignment="1" applyProtection="1">
      <alignment horizontal="right" vertical="center"/>
    </xf>
    <xf numFmtId="4" fontId="17" fillId="0" borderId="1" xfId="0" applyNumberFormat="1" applyFont="1" applyFill="1" applyBorder="1" applyAlignment="1" applyProtection="1">
      <alignment horizontal="right" vertical="center"/>
    </xf>
    <xf numFmtId="165" fontId="17" fillId="0" borderId="1" xfId="12" applyFont="1" applyFill="1" applyBorder="1" applyAlignment="1" applyProtection="1">
      <alignment horizontal="right" vertical="center"/>
    </xf>
    <xf numFmtId="3" fontId="17" fillId="0" borderId="1" xfId="0" applyNumberFormat="1" applyFont="1" applyFill="1" applyBorder="1" applyAlignment="1" applyProtection="1">
      <alignment horizontal="right" vertical="center"/>
    </xf>
    <xf numFmtId="165" fontId="17" fillId="0" borderId="1" xfId="0" applyNumberFormat="1" applyFont="1" applyFill="1" applyBorder="1" applyAlignment="1" applyProtection="1">
      <alignment horizontal="right" vertical="center"/>
    </xf>
    <xf numFmtId="0" fontId="16" fillId="0" borderId="4" xfId="2" applyNumberFormat="1" applyFont="1" applyFill="1" applyBorder="1" applyAlignment="1" applyProtection="1">
      <alignment horizontal="right" vertical="center"/>
    </xf>
    <xf numFmtId="0" fontId="16" fillId="0" borderId="4" xfId="0" applyFont="1" applyFill="1" applyBorder="1" applyAlignment="1" applyProtection="1">
      <alignment horizontal="right" vertical="center"/>
    </xf>
    <xf numFmtId="165" fontId="17" fillId="0" borderId="1" xfId="2" applyFont="1" applyFill="1" applyBorder="1" applyAlignment="1" applyProtection="1">
      <alignment horizontal="right" vertical="center"/>
    </xf>
    <xf numFmtId="4" fontId="17" fillId="0" borderId="2" xfId="0" applyNumberFormat="1" applyFont="1" applyFill="1" applyBorder="1" applyAlignment="1" applyProtection="1">
      <alignment horizontal="right" vertical="center"/>
    </xf>
    <xf numFmtId="165" fontId="17" fillId="0" borderId="1" xfId="2" applyFont="1" applyFill="1" applyBorder="1" applyAlignment="1" applyProtection="1">
      <alignment horizontal="right"/>
    </xf>
    <xf numFmtId="4" fontId="17" fillId="0" borderId="1" xfId="0" applyNumberFormat="1" applyFont="1" applyFill="1" applyBorder="1" applyAlignment="1" applyProtection="1">
      <alignment horizontal="right"/>
    </xf>
    <xf numFmtId="165" fontId="17" fillId="4" borderId="1" xfId="3" applyFont="1" applyFill="1" applyBorder="1" applyAlignment="1" applyProtection="1">
      <alignment horizontal="center" vertical="center" wrapText="1"/>
      <protection locked="0"/>
    </xf>
    <xf numFmtId="165" fontId="17" fillId="0" borderId="8" xfId="0" applyNumberFormat="1" applyFont="1" applyFill="1" applyBorder="1" applyAlignment="1" applyProtection="1">
      <alignment horizontal="right" vertical="center"/>
    </xf>
    <xf numFmtId="165" fontId="17" fillId="0" borderId="20" xfId="0" applyNumberFormat="1" applyFont="1" applyFill="1" applyBorder="1" applyAlignment="1" applyProtection="1">
      <alignment horizontal="right" vertical="center"/>
    </xf>
    <xf numFmtId="49" fontId="25" fillId="4" borderId="1" xfId="0" applyNumberFormat="1" applyFont="1" applyFill="1" applyBorder="1" applyAlignment="1" applyProtection="1">
      <alignment horizontal="left" vertical="center" wrapText="1"/>
      <protection locked="0"/>
    </xf>
    <xf numFmtId="49" fontId="25" fillId="4" borderId="1" xfId="13" applyNumberFormat="1" applyFont="1" applyFill="1" applyBorder="1" applyAlignment="1" applyProtection="1">
      <alignment horizontal="left" vertical="center" wrapText="1"/>
      <protection locked="0"/>
    </xf>
    <xf numFmtId="49" fontId="19" fillId="4" borderId="1" xfId="0" applyNumberFormat="1" applyFont="1" applyFill="1" applyBorder="1" applyAlignment="1" applyProtection="1">
      <alignment horizontal="center" vertical="center" wrapText="1"/>
      <protection locked="0"/>
    </xf>
    <xf numFmtId="165" fontId="17" fillId="4" borderId="1" xfId="2" applyFont="1" applyFill="1" applyBorder="1" applyAlignment="1" applyProtection="1">
      <alignment vertical="center" wrapText="1"/>
      <protection locked="0"/>
    </xf>
    <xf numFmtId="4" fontId="17" fillId="4" borderId="1" xfId="8" applyNumberFormat="1" applyFont="1" applyFill="1" applyBorder="1" applyAlignment="1" applyProtection="1">
      <alignment horizontal="right" vertical="center"/>
      <protection locked="0"/>
    </xf>
    <xf numFmtId="166" fontId="19" fillId="4" borderId="1" xfId="12" applyNumberFormat="1" applyFont="1" applyFill="1" applyBorder="1" applyAlignment="1" applyProtection="1">
      <alignment horizontal="center" vertical="center"/>
      <protection locked="0"/>
    </xf>
    <xf numFmtId="167" fontId="19" fillId="4" borderId="1" xfId="12" applyNumberFormat="1" applyFont="1" applyFill="1" applyBorder="1" applyAlignment="1" applyProtection="1">
      <alignment horizontal="center" vertical="center" wrapText="1"/>
      <protection locked="0"/>
    </xf>
    <xf numFmtId="49" fontId="26" fillId="4" borderId="1" xfId="0" applyNumberFormat="1" applyFont="1" applyFill="1" applyBorder="1" applyAlignment="1" applyProtection="1">
      <alignment horizontal="left" vertical="center" wrapText="1"/>
      <protection locked="0"/>
    </xf>
    <xf numFmtId="49" fontId="26" fillId="4" borderId="1" xfId="13" applyNumberFormat="1" applyFont="1" applyFill="1" applyBorder="1" applyAlignment="1" applyProtection="1">
      <alignment horizontal="left" vertical="center" wrapText="1"/>
      <protection locked="0"/>
    </xf>
    <xf numFmtId="4" fontId="19" fillId="4" borderId="1" xfId="12" applyNumberFormat="1" applyFont="1" applyFill="1" applyBorder="1" applyAlignment="1" applyProtection="1">
      <alignment horizontal="center" vertical="center"/>
      <protection locked="0"/>
    </xf>
    <xf numFmtId="10" fontId="9" fillId="0" borderId="4" xfId="14" applyNumberFormat="1" applyFont="1" applyFill="1" applyBorder="1" applyAlignment="1" applyProtection="1">
      <alignment horizontal="right" vertical="center" wrapText="1"/>
    </xf>
    <xf numFmtId="169" fontId="12" fillId="6" borderId="1" xfId="12" applyNumberFormat="1" applyFont="1" applyFill="1" applyBorder="1" applyAlignment="1" applyProtection="1">
      <alignment horizontal="right" vertical="center"/>
    </xf>
    <xf numFmtId="10" fontId="9" fillId="7" borderId="1" xfId="14" applyNumberFormat="1" applyFont="1" applyFill="1" applyBorder="1" applyAlignment="1" applyProtection="1">
      <alignment horizontal="right" vertical="center" wrapText="1"/>
    </xf>
    <xf numFmtId="7" fontId="10" fillId="0" borderId="1" xfId="12" applyNumberFormat="1" applyFont="1" applyFill="1" applyBorder="1" applyAlignment="1" applyProtection="1">
      <alignment horizontal="right" vertical="center"/>
    </xf>
    <xf numFmtId="169" fontId="9" fillId="0" borderId="1" xfId="12" applyNumberFormat="1" applyFont="1" applyFill="1" applyBorder="1" applyAlignment="1" applyProtection="1">
      <alignment horizontal="right" vertical="center" wrapText="1"/>
    </xf>
    <xf numFmtId="10" fontId="17" fillId="4" borderId="1" xfId="14" applyNumberFormat="1" applyFont="1" applyFill="1" applyBorder="1" applyAlignment="1" applyProtection="1">
      <alignment horizontal="right" vertical="center" wrapText="1"/>
      <protection locked="0"/>
    </xf>
    <xf numFmtId="49" fontId="22" fillId="0" borderId="21" xfId="0" applyNumberFormat="1" applyFont="1" applyFill="1" applyBorder="1" applyAlignment="1" applyProtection="1">
      <alignment vertical="center" wrapText="1"/>
    </xf>
    <xf numFmtId="49" fontId="22" fillId="0" borderId="21" xfId="13" applyNumberFormat="1" applyFont="1" applyFill="1" applyBorder="1" applyAlignment="1" applyProtection="1">
      <alignment vertical="center" wrapText="1"/>
    </xf>
    <xf numFmtId="10" fontId="28" fillId="0" borderId="21" xfId="14" applyNumberFormat="1" applyFont="1" applyFill="1" applyBorder="1" applyAlignment="1" applyProtection="1">
      <alignment horizontal="right" vertical="center"/>
    </xf>
    <xf numFmtId="49" fontId="9" fillId="7" borderId="1" xfId="0" applyNumberFormat="1" applyFont="1" applyFill="1" applyBorder="1" applyAlignment="1" applyProtection="1">
      <alignment vertical="center" wrapText="1"/>
    </xf>
    <xf numFmtId="49" fontId="17" fillId="8" borderId="1" xfId="0" applyNumberFormat="1" applyFont="1" applyFill="1" applyBorder="1" applyAlignment="1" applyProtection="1">
      <alignment horizontal="left" vertical="top"/>
    </xf>
    <xf numFmtId="167" fontId="17" fillId="0" borderId="1" xfId="3" applyNumberFormat="1" applyFont="1" applyFill="1" applyBorder="1" applyAlignment="1" applyProtection="1">
      <alignment vertical="center"/>
    </xf>
    <xf numFmtId="0" fontId="30" fillId="0" borderId="19" xfId="0" applyFont="1" applyFill="1" applyBorder="1" applyProtection="1"/>
    <xf numFmtId="0" fontId="4" fillId="0" borderId="19" xfId="0" applyFont="1" applyFill="1" applyBorder="1" applyProtection="1"/>
    <xf numFmtId="0" fontId="4" fillId="0" borderId="0" xfId="0" applyFont="1" applyFill="1" applyBorder="1" applyProtection="1"/>
    <xf numFmtId="165" fontId="0" fillId="0" borderId="0" xfId="0" applyNumberFormat="1" applyBorder="1" applyProtection="1"/>
    <xf numFmtId="49" fontId="17" fillId="8" borderId="1" xfId="0" applyNumberFormat="1" applyFont="1" applyFill="1" applyBorder="1" applyAlignment="1" applyProtection="1">
      <alignment horizontal="left" vertical="top" wrapText="1"/>
    </xf>
    <xf numFmtId="2" fontId="17" fillId="4" borderId="1" xfId="0" applyNumberFormat="1" applyFont="1" applyFill="1" applyBorder="1" applyAlignment="1" applyProtection="1">
      <alignment horizontal="right" vertical="center"/>
      <protection locked="0"/>
    </xf>
    <xf numFmtId="0" fontId="17" fillId="4" borderId="1" xfId="0" applyNumberFormat="1" applyFont="1" applyFill="1" applyBorder="1" applyAlignment="1" applyProtection="1">
      <alignment horizontal="right" vertical="center"/>
      <protection locked="0"/>
    </xf>
    <xf numFmtId="2" fontId="17" fillId="0" borderId="1" xfId="0" applyNumberFormat="1" applyFont="1" applyFill="1" applyBorder="1" applyAlignment="1" applyProtection="1">
      <alignment horizontal="right" vertical="center"/>
    </xf>
    <xf numFmtId="2" fontId="17" fillId="4" borderId="7" xfId="0" applyNumberFormat="1" applyFont="1" applyFill="1" applyBorder="1" applyAlignment="1" applyProtection="1">
      <alignment horizontal="right" vertical="center"/>
      <protection locked="0"/>
    </xf>
    <xf numFmtId="0" fontId="17" fillId="4" borderId="2" xfId="0" applyNumberFormat="1" applyFont="1" applyFill="1" applyBorder="1" applyAlignment="1" applyProtection="1">
      <alignment horizontal="right" vertical="center"/>
      <protection locked="0"/>
    </xf>
    <xf numFmtId="2" fontId="17" fillId="4" borderId="2" xfId="0" applyNumberFormat="1" applyFont="1" applyFill="1" applyBorder="1" applyAlignment="1" applyProtection="1">
      <alignment horizontal="right" vertical="center"/>
      <protection locked="0"/>
    </xf>
    <xf numFmtId="2" fontId="17" fillId="0" borderId="2" xfId="0" applyNumberFormat="1" applyFont="1" applyFill="1" applyBorder="1" applyAlignment="1" applyProtection="1">
      <alignment horizontal="right" vertical="center"/>
    </xf>
    <xf numFmtId="169" fontId="17" fillId="0" borderId="0" xfId="0" applyNumberFormat="1" applyFont="1" applyFill="1" applyBorder="1" applyProtection="1"/>
    <xf numFmtId="164" fontId="17" fillId="0" borderId="0" xfId="15" applyFont="1" applyFill="1" applyBorder="1" applyProtection="1"/>
    <xf numFmtId="0" fontId="22" fillId="2" borderId="2" xfId="0" applyFont="1" applyFill="1" applyBorder="1" applyAlignment="1" applyProtection="1">
      <alignment horizontal="center" vertical="center" wrapText="1"/>
    </xf>
    <xf numFmtId="0" fontId="22" fillId="2" borderId="4" xfId="0" applyFont="1" applyFill="1" applyBorder="1" applyAlignment="1" applyProtection="1">
      <alignment horizontal="center" vertical="center" wrapText="1"/>
    </xf>
    <xf numFmtId="0" fontId="22" fillId="2" borderId="3" xfId="0" applyFont="1" applyFill="1" applyBorder="1" applyAlignment="1" applyProtection="1">
      <alignment horizontal="center" vertical="center" wrapText="1"/>
    </xf>
    <xf numFmtId="0" fontId="22" fillId="2" borderId="2" xfId="5" applyFont="1" applyFill="1" applyBorder="1" applyAlignment="1" applyProtection="1">
      <alignment horizontal="center" vertical="center" wrapText="1"/>
    </xf>
    <xf numFmtId="0" fontId="22" fillId="2" borderId="4" xfId="5" applyFont="1" applyFill="1" applyBorder="1" applyAlignment="1" applyProtection="1">
      <alignment horizontal="center" vertical="center" wrapText="1"/>
    </xf>
    <xf numFmtId="0" fontId="22" fillId="2" borderId="3" xfId="5" applyFont="1" applyFill="1" applyBorder="1" applyAlignment="1" applyProtection="1">
      <alignment horizontal="center" vertical="center" wrapText="1"/>
    </xf>
    <xf numFmtId="0" fontId="9" fillId="2" borderId="7" xfId="5" applyFont="1" applyFill="1" applyBorder="1" applyAlignment="1" applyProtection="1">
      <alignment horizontal="center" vertical="center" wrapText="1"/>
    </xf>
    <xf numFmtId="0" fontId="9" fillId="2" borderId="9" xfId="5" applyFont="1" applyFill="1" applyBorder="1" applyAlignment="1" applyProtection="1">
      <alignment horizontal="center" vertical="center" wrapText="1"/>
    </xf>
    <xf numFmtId="0" fontId="9" fillId="2" borderId="7" xfId="0" applyFont="1" applyFill="1" applyBorder="1" applyAlignment="1" applyProtection="1">
      <alignment horizontal="center" vertical="center" wrapText="1"/>
    </xf>
    <xf numFmtId="0" fontId="9" fillId="2" borderId="9" xfId="0" applyFont="1" applyFill="1" applyBorder="1" applyAlignment="1" applyProtection="1">
      <alignment horizontal="center" vertical="center" wrapText="1"/>
    </xf>
    <xf numFmtId="0" fontId="9" fillId="5" borderId="2" xfId="0" applyFont="1" applyFill="1" applyBorder="1" applyAlignment="1" applyProtection="1">
      <alignment horizontal="center" vertical="center" wrapText="1"/>
    </xf>
    <xf numFmtId="0" fontId="9" fillId="5" borderId="4" xfId="0" applyFont="1" applyFill="1" applyBorder="1" applyAlignment="1" applyProtection="1">
      <alignment horizontal="center" vertical="center" wrapText="1"/>
    </xf>
    <xf numFmtId="0" fontId="9" fillId="5" borderId="2" xfId="5" applyFont="1" applyFill="1" applyBorder="1" applyAlignment="1" applyProtection="1">
      <alignment horizontal="center" vertical="center" wrapText="1"/>
    </xf>
    <xf numFmtId="0" fontId="9" fillId="5" borderId="4" xfId="5" applyFont="1" applyFill="1" applyBorder="1" applyAlignment="1" applyProtection="1">
      <alignment horizontal="center" vertical="center" wrapText="1"/>
    </xf>
    <xf numFmtId="0" fontId="24" fillId="5" borderId="10" xfId="0" applyFont="1" applyFill="1" applyBorder="1" applyAlignment="1" applyProtection="1">
      <alignment horizontal="center" vertical="center" wrapText="1"/>
    </xf>
    <xf numFmtId="0" fontId="24" fillId="5" borderId="13" xfId="0" applyFont="1" applyFill="1" applyBorder="1" applyAlignment="1" applyProtection="1">
      <alignment horizontal="center" vertical="center" wrapText="1"/>
    </xf>
    <xf numFmtId="0" fontId="24" fillId="5" borderId="11" xfId="0" applyFont="1" applyFill="1" applyBorder="1" applyAlignment="1" applyProtection="1">
      <alignment horizontal="center" vertical="center" wrapText="1"/>
    </xf>
    <xf numFmtId="0" fontId="24" fillId="5" borderId="14" xfId="0" applyFont="1" applyFill="1" applyBorder="1" applyAlignment="1" applyProtection="1">
      <alignment horizontal="center" vertical="center" wrapText="1"/>
    </xf>
    <xf numFmtId="0" fontId="24" fillId="5" borderId="15" xfId="0" applyFont="1" applyFill="1" applyBorder="1" applyAlignment="1" applyProtection="1">
      <alignment horizontal="center" vertical="center" wrapText="1"/>
    </xf>
    <xf numFmtId="0" fontId="24" fillId="5" borderId="12" xfId="0" applyFont="1" applyFill="1" applyBorder="1" applyAlignment="1" applyProtection="1">
      <alignment horizontal="center" vertical="center" wrapText="1"/>
    </xf>
    <xf numFmtId="169" fontId="12" fillId="0" borderId="1" xfId="0" applyNumberFormat="1" applyFont="1" applyFill="1" applyBorder="1" applyAlignment="1" applyProtection="1">
      <alignment horizontal="center" vertical="center" wrapText="1"/>
    </xf>
    <xf numFmtId="0" fontId="12" fillId="0" borderId="1" xfId="0" applyFont="1" applyFill="1" applyBorder="1" applyAlignment="1" applyProtection="1">
      <alignment horizontal="center" vertical="center" wrapText="1"/>
    </xf>
    <xf numFmtId="0" fontId="22" fillId="5" borderId="2" xfId="0" applyFont="1" applyFill="1" applyBorder="1" applyAlignment="1" applyProtection="1">
      <alignment horizontal="center" vertical="center" wrapText="1"/>
    </xf>
    <xf numFmtId="0" fontId="22" fillId="5" borderId="4" xfId="0" applyFont="1" applyFill="1" applyBorder="1" applyAlignment="1" applyProtection="1">
      <alignment horizontal="center" vertical="center" wrapText="1"/>
    </xf>
    <xf numFmtId="0" fontId="22" fillId="5" borderId="3" xfId="0" applyFont="1" applyFill="1" applyBorder="1" applyAlignment="1" applyProtection="1">
      <alignment horizontal="center" vertical="center" wrapText="1"/>
    </xf>
    <xf numFmtId="0" fontId="22" fillId="5" borderId="2" xfId="5" applyFont="1" applyFill="1" applyBorder="1" applyAlignment="1" applyProtection="1">
      <alignment horizontal="center" vertical="center" wrapText="1"/>
    </xf>
    <xf numFmtId="0" fontId="22" fillId="5" borderId="4" xfId="5" applyFont="1" applyFill="1" applyBorder="1" applyAlignment="1" applyProtection="1">
      <alignment horizontal="center" vertical="center" wrapText="1"/>
    </xf>
    <xf numFmtId="0" fontId="22" fillId="5" borderId="3" xfId="5" applyFont="1" applyFill="1" applyBorder="1" applyAlignment="1" applyProtection="1">
      <alignment horizontal="center" vertical="center" wrapText="1"/>
    </xf>
  </cellXfs>
  <cellStyles count="16">
    <cellStyle name="%" xfId="1"/>
    <cellStyle name="% 2" xfId="11"/>
    <cellStyle name="Migliaia" xfId="2" builtinId="3"/>
    <cellStyle name="Migliaia 2" xfId="3"/>
    <cellStyle name="Migliaia 2 2" xfId="12"/>
    <cellStyle name="Migliaia 3" xfId="4"/>
    <cellStyle name="Normale" xfId="0" builtinId="0"/>
    <cellStyle name="Normale 2" xfId="5"/>
    <cellStyle name="Normale 2 2" xfId="13"/>
    <cellStyle name="Normale 3" xfId="6"/>
    <cellStyle name="Normale 4" xfId="10"/>
    <cellStyle name="Percentuale 2" xfId="7"/>
    <cellStyle name="Percentuale 2 2" xfId="14"/>
    <cellStyle name="Standard_2012.04.06. Prezziario IPES Kurzfassung" xfId="8"/>
    <cellStyle name="Valuta" xfId="15" builtinId="4"/>
    <cellStyle name="Valuta 2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G1950"/>
  <sheetViews>
    <sheetView tabSelected="1" topLeftCell="B1" zoomScale="90" zoomScaleNormal="90" zoomScaleSheetLayoutView="100" workbookViewId="0">
      <pane ySplit="12" topLeftCell="A13" activePane="bottomLeft" state="frozen"/>
      <selection pane="bottomLeft" activeCell="F14" sqref="F14"/>
    </sheetView>
  </sheetViews>
  <sheetFormatPr defaultColWidth="9.140625" defaultRowHeight="12.75" x14ac:dyDescent="0.2"/>
  <cols>
    <col min="1" max="1" width="14.5703125" style="10" customWidth="1"/>
    <col min="2" max="2" width="62.140625" style="15" customWidth="1"/>
    <col min="3" max="3" width="62.140625" style="10" customWidth="1"/>
    <col min="4" max="4" width="13.28515625" style="85" customWidth="1"/>
    <col min="5" max="5" width="12.85546875" style="9" customWidth="1"/>
    <col min="6" max="6" width="12" style="11" customWidth="1"/>
    <col min="7" max="7" width="15.140625" style="17" customWidth="1"/>
    <col min="8" max="8" width="9.140625" style="260"/>
    <col min="9" max="9" width="10.5703125" style="260" bestFit="1" customWidth="1"/>
    <col min="10" max="42" width="9.140625" style="260"/>
    <col min="43" max="16384" width="9.140625" style="1"/>
  </cols>
  <sheetData>
    <row r="1" spans="1:43" s="87" customFormat="1" ht="24" customHeight="1" x14ac:dyDescent="0.2">
      <c r="A1" s="375" t="s">
        <v>2226</v>
      </c>
      <c r="B1" s="376"/>
      <c r="C1" s="376"/>
      <c r="D1" s="376"/>
      <c r="E1" s="376"/>
      <c r="F1" s="376"/>
      <c r="G1" s="377"/>
      <c r="H1" s="240"/>
      <c r="I1" s="240"/>
      <c r="J1" s="240"/>
      <c r="K1" s="240"/>
      <c r="L1" s="240"/>
      <c r="M1" s="240"/>
      <c r="N1" s="240"/>
      <c r="O1" s="240"/>
      <c r="P1" s="240"/>
      <c r="Q1" s="240"/>
      <c r="R1" s="240"/>
      <c r="S1" s="240"/>
      <c r="T1" s="240"/>
      <c r="U1" s="240"/>
      <c r="V1" s="240"/>
      <c r="W1" s="240"/>
      <c r="X1" s="240"/>
      <c r="Y1" s="240"/>
      <c r="Z1" s="240"/>
      <c r="AA1" s="240"/>
      <c r="AB1" s="240"/>
      <c r="AC1" s="240"/>
      <c r="AD1" s="240"/>
      <c r="AE1" s="240"/>
      <c r="AF1" s="240"/>
      <c r="AG1" s="240"/>
      <c r="AH1" s="240"/>
      <c r="AI1" s="240"/>
      <c r="AJ1" s="240"/>
      <c r="AK1" s="240"/>
      <c r="AL1" s="240"/>
      <c r="AM1" s="240"/>
      <c r="AN1" s="240"/>
      <c r="AO1" s="240"/>
      <c r="AP1" s="240"/>
    </row>
    <row r="2" spans="1:43" s="87" customFormat="1" ht="24" customHeight="1" x14ac:dyDescent="0.2">
      <c r="A2" s="378" t="s">
        <v>2227</v>
      </c>
      <c r="B2" s="379"/>
      <c r="C2" s="379"/>
      <c r="D2" s="379"/>
      <c r="E2" s="379"/>
      <c r="F2" s="379"/>
      <c r="G2" s="380"/>
      <c r="H2" s="240"/>
      <c r="I2" s="240"/>
      <c r="J2" s="240"/>
      <c r="K2" s="240"/>
      <c r="L2" s="240"/>
      <c r="M2" s="240"/>
      <c r="N2" s="240"/>
      <c r="O2" s="240"/>
      <c r="P2" s="240"/>
      <c r="Q2" s="240"/>
      <c r="R2" s="240"/>
      <c r="S2" s="240"/>
      <c r="T2" s="240"/>
      <c r="U2" s="240"/>
      <c r="V2" s="240"/>
      <c r="W2" s="240"/>
      <c r="X2" s="240"/>
      <c r="Y2" s="240"/>
      <c r="Z2" s="240"/>
      <c r="AA2" s="240"/>
      <c r="AB2" s="240"/>
      <c r="AC2" s="240"/>
      <c r="AD2" s="240"/>
      <c r="AE2" s="240"/>
      <c r="AF2" s="240"/>
      <c r="AG2" s="240"/>
      <c r="AH2" s="240"/>
      <c r="AI2" s="240"/>
      <c r="AJ2" s="240"/>
      <c r="AK2" s="240"/>
      <c r="AL2" s="240"/>
      <c r="AM2" s="240"/>
      <c r="AN2" s="240"/>
      <c r="AO2" s="240"/>
      <c r="AP2" s="240"/>
    </row>
    <row r="3" spans="1:43" s="94" customFormat="1" ht="7.5" customHeight="1" x14ac:dyDescent="0.25">
      <c r="A3" s="88"/>
      <c r="B3" s="89"/>
      <c r="C3" s="88"/>
      <c r="D3" s="90"/>
      <c r="E3" s="91"/>
      <c r="F3" s="92"/>
      <c r="G3" s="93"/>
      <c r="H3" s="241"/>
      <c r="I3" s="241"/>
      <c r="J3" s="241"/>
      <c r="K3" s="241"/>
      <c r="L3" s="241"/>
      <c r="M3" s="241"/>
      <c r="N3" s="241"/>
      <c r="O3" s="241"/>
      <c r="P3" s="241"/>
      <c r="Q3" s="241"/>
      <c r="R3" s="241"/>
      <c r="S3" s="241"/>
      <c r="T3" s="241"/>
      <c r="U3" s="241"/>
      <c r="V3" s="241"/>
      <c r="W3" s="241"/>
      <c r="X3" s="241"/>
      <c r="Y3" s="241"/>
      <c r="Z3" s="241"/>
      <c r="AA3" s="241"/>
      <c r="AB3" s="241"/>
      <c r="AC3" s="241"/>
      <c r="AD3" s="241"/>
      <c r="AE3" s="241"/>
      <c r="AF3" s="241"/>
      <c r="AG3" s="241"/>
      <c r="AH3" s="241"/>
      <c r="AI3" s="241"/>
      <c r="AJ3" s="241"/>
      <c r="AK3" s="241"/>
      <c r="AL3" s="241"/>
      <c r="AM3" s="241"/>
      <c r="AN3" s="241"/>
      <c r="AO3" s="241"/>
      <c r="AP3" s="241"/>
    </row>
    <row r="4" spans="1:43" s="95" customFormat="1" ht="37.5" customHeight="1" x14ac:dyDescent="0.25">
      <c r="A4" s="385" t="s">
        <v>2221</v>
      </c>
      <c r="B4" s="386"/>
      <c r="C4" s="386"/>
      <c r="D4" s="202" t="s">
        <v>2228</v>
      </c>
      <c r="E4" s="389">
        <v>7041658003</v>
      </c>
      <c r="F4" s="390"/>
      <c r="G4" s="391"/>
      <c r="H4" s="242"/>
      <c r="I4" s="242"/>
      <c r="J4" s="242"/>
      <c r="K4" s="242"/>
      <c r="L4" s="242"/>
      <c r="M4" s="242"/>
      <c r="N4" s="242"/>
      <c r="O4" s="242"/>
      <c r="P4" s="242"/>
      <c r="Q4" s="242"/>
      <c r="R4" s="242"/>
      <c r="S4" s="242"/>
      <c r="T4" s="242"/>
      <c r="U4" s="242"/>
      <c r="V4" s="242"/>
      <c r="W4" s="242"/>
      <c r="X4" s="242"/>
      <c r="Y4" s="242"/>
      <c r="Z4" s="242"/>
      <c r="AA4" s="242"/>
      <c r="AB4" s="242"/>
      <c r="AC4" s="242"/>
      <c r="AD4" s="242"/>
      <c r="AE4" s="242"/>
      <c r="AF4" s="242"/>
      <c r="AG4" s="242"/>
      <c r="AH4" s="242"/>
      <c r="AI4" s="242"/>
      <c r="AJ4" s="242"/>
      <c r="AK4" s="242"/>
      <c r="AL4" s="242"/>
      <c r="AM4" s="242"/>
      <c r="AN4" s="242"/>
      <c r="AO4" s="242"/>
      <c r="AP4" s="242"/>
    </row>
    <row r="5" spans="1:43" s="96" customFormat="1" ht="37.5" customHeight="1" x14ac:dyDescent="0.2">
      <c r="A5" s="387" t="s">
        <v>2222</v>
      </c>
      <c r="B5" s="388"/>
      <c r="C5" s="388"/>
      <c r="D5" s="202" t="s">
        <v>2229</v>
      </c>
      <c r="E5" s="392"/>
      <c r="F5" s="393"/>
      <c r="G5" s="394"/>
      <c r="H5" s="243"/>
      <c r="I5" s="243"/>
      <c r="J5" s="243"/>
      <c r="K5" s="243"/>
      <c r="L5" s="243"/>
      <c r="M5" s="243"/>
      <c r="N5" s="243"/>
      <c r="O5" s="243"/>
      <c r="P5" s="243"/>
      <c r="Q5" s="243"/>
      <c r="R5" s="243"/>
      <c r="S5" s="243"/>
      <c r="T5" s="243"/>
      <c r="U5" s="243"/>
      <c r="V5" s="243"/>
      <c r="W5" s="243"/>
      <c r="X5" s="243"/>
      <c r="Y5" s="243"/>
      <c r="Z5" s="243"/>
      <c r="AA5" s="243"/>
      <c r="AB5" s="243"/>
      <c r="AC5" s="243"/>
      <c r="AD5" s="243"/>
      <c r="AE5" s="243"/>
      <c r="AF5" s="243"/>
      <c r="AG5" s="243"/>
      <c r="AH5" s="243"/>
      <c r="AI5" s="243"/>
      <c r="AJ5" s="243"/>
      <c r="AK5" s="243"/>
      <c r="AL5" s="243"/>
      <c r="AM5" s="243"/>
      <c r="AN5" s="243"/>
      <c r="AO5" s="243"/>
      <c r="AP5" s="243"/>
    </row>
    <row r="6" spans="1:43" s="203" customFormat="1" ht="6.75" customHeight="1" x14ac:dyDescent="0.2">
      <c r="A6" s="204"/>
      <c r="B6" s="204"/>
      <c r="C6" s="204"/>
      <c r="D6" s="205"/>
      <c r="E6" s="206"/>
      <c r="F6" s="206"/>
      <c r="G6" s="206"/>
      <c r="H6" s="244"/>
      <c r="I6" s="244"/>
      <c r="J6" s="244"/>
      <c r="K6" s="244"/>
      <c r="L6" s="244"/>
      <c r="M6" s="244"/>
      <c r="N6" s="244"/>
      <c r="O6" s="244"/>
      <c r="P6" s="244"/>
      <c r="Q6" s="244"/>
      <c r="R6" s="244"/>
      <c r="S6" s="244"/>
      <c r="T6" s="244"/>
      <c r="U6" s="244"/>
      <c r="V6" s="244"/>
      <c r="W6" s="244"/>
      <c r="X6" s="244"/>
      <c r="Y6" s="244"/>
      <c r="Z6" s="244"/>
      <c r="AA6" s="244"/>
      <c r="AB6" s="244"/>
      <c r="AC6" s="244"/>
      <c r="AD6" s="244"/>
      <c r="AE6" s="244"/>
      <c r="AF6" s="244"/>
      <c r="AG6" s="244"/>
      <c r="AH6" s="244"/>
      <c r="AI6" s="244"/>
      <c r="AJ6" s="244"/>
      <c r="AK6" s="244"/>
      <c r="AL6" s="244"/>
      <c r="AM6" s="244"/>
      <c r="AN6" s="244"/>
      <c r="AO6" s="244"/>
      <c r="AP6" s="244"/>
    </row>
    <row r="7" spans="1:43" s="203" customFormat="1" ht="24.75" customHeight="1" x14ac:dyDescent="0.2">
      <c r="A7" s="213"/>
      <c r="B7" s="213" t="s">
        <v>1056</v>
      </c>
      <c r="C7" s="213" t="s">
        <v>1057</v>
      </c>
      <c r="D7" s="395">
        <v>4443262.18</v>
      </c>
      <c r="E7" s="396"/>
      <c r="F7" s="396"/>
      <c r="G7" s="396"/>
      <c r="H7" s="244"/>
      <c r="I7" s="373"/>
      <c r="J7" s="244"/>
      <c r="K7" s="244"/>
      <c r="L7" s="244"/>
      <c r="M7" s="244"/>
      <c r="N7" s="244"/>
      <c r="O7" s="244"/>
      <c r="P7" s="244"/>
      <c r="Q7" s="244"/>
      <c r="R7" s="244"/>
      <c r="S7" s="244"/>
      <c r="T7" s="244"/>
      <c r="U7" s="244"/>
      <c r="V7" s="244"/>
      <c r="W7" s="244"/>
      <c r="X7" s="244"/>
      <c r="Y7" s="244"/>
      <c r="Z7" s="244"/>
      <c r="AA7" s="244"/>
      <c r="AB7" s="244"/>
      <c r="AC7" s="244"/>
      <c r="AD7" s="244"/>
      <c r="AE7" s="244"/>
      <c r="AF7" s="244"/>
      <c r="AG7" s="244"/>
      <c r="AH7" s="244"/>
      <c r="AI7" s="244"/>
      <c r="AJ7" s="244"/>
      <c r="AK7" s="244"/>
      <c r="AL7" s="244"/>
      <c r="AM7" s="244"/>
      <c r="AN7" s="244"/>
      <c r="AO7" s="244"/>
      <c r="AP7" s="244"/>
    </row>
    <row r="8" spans="1:43" s="203" customFormat="1" ht="37.5" customHeight="1" x14ac:dyDescent="0.2">
      <c r="A8" s="213"/>
      <c r="B8" s="213" t="s">
        <v>2231</v>
      </c>
      <c r="C8" s="213" t="s">
        <v>2230</v>
      </c>
      <c r="D8" s="395">
        <f>G268+G431+G553+G597+G646+G658+G799+G833+G911+G956+G1001+G1017+G1147+G1223+G1296+G1340+G1388+G1405+G1438</f>
        <v>4443262.1844374975</v>
      </c>
      <c r="E8" s="396"/>
      <c r="F8" s="396"/>
      <c r="G8" s="396"/>
      <c r="H8" s="244"/>
      <c r="I8" s="374"/>
      <c r="J8" s="244"/>
      <c r="K8" s="244"/>
      <c r="L8" s="244"/>
      <c r="M8" s="244"/>
      <c r="N8" s="244"/>
      <c r="O8" s="244"/>
      <c r="P8" s="244"/>
      <c r="Q8" s="244"/>
      <c r="R8" s="244"/>
      <c r="S8" s="244"/>
      <c r="T8" s="244"/>
      <c r="U8" s="244"/>
      <c r="V8" s="244"/>
      <c r="W8" s="244"/>
      <c r="X8" s="244"/>
      <c r="Y8" s="244"/>
      <c r="Z8" s="244"/>
      <c r="AA8" s="244"/>
      <c r="AB8" s="244"/>
      <c r="AC8" s="244"/>
      <c r="AD8" s="244"/>
      <c r="AE8" s="244"/>
      <c r="AF8" s="244"/>
      <c r="AG8" s="244"/>
      <c r="AH8" s="244"/>
      <c r="AI8" s="244"/>
      <c r="AJ8" s="244"/>
      <c r="AK8" s="244"/>
      <c r="AL8" s="244"/>
      <c r="AM8" s="244"/>
      <c r="AN8" s="244"/>
      <c r="AO8" s="244"/>
      <c r="AP8" s="244"/>
    </row>
    <row r="9" spans="1:43" s="95" customFormat="1" ht="7.5" customHeight="1" x14ac:dyDescent="0.25">
      <c r="A9" s="207"/>
      <c r="B9" s="207"/>
      <c r="C9" s="208"/>
      <c r="D9" s="209"/>
      <c r="E9" s="210"/>
      <c r="F9" s="211"/>
      <c r="G9" s="212"/>
      <c r="H9" s="242"/>
      <c r="I9" s="242"/>
      <c r="J9" s="242"/>
      <c r="K9" s="242"/>
      <c r="L9" s="242"/>
      <c r="M9" s="242"/>
      <c r="N9" s="242"/>
      <c r="O9" s="242"/>
      <c r="P9" s="242"/>
      <c r="Q9" s="242"/>
      <c r="R9" s="242"/>
      <c r="S9" s="242"/>
      <c r="T9" s="242"/>
      <c r="U9" s="242"/>
      <c r="V9" s="242"/>
      <c r="W9" s="242"/>
      <c r="X9" s="242"/>
      <c r="Y9" s="242"/>
      <c r="Z9" s="242"/>
      <c r="AA9" s="242"/>
      <c r="AB9" s="242"/>
      <c r="AC9" s="242"/>
      <c r="AD9" s="242"/>
      <c r="AE9" s="242"/>
      <c r="AF9" s="242"/>
      <c r="AG9" s="242"/>
      <c r="AH9" s="242"/>
      <c r="AI9" s="242"/>
      <c r="AJ9" s="242"/>
      <c r="AK9" s="242"/>
      <c r="AL9" s="242"/>
      <c r="AM9" s="242"/>
      <c r="AN9" s="242"/>
      <c r="AO9" s="242"/>
      <c r="AP9" s="242"/>
    </row>
    <row r="10" spans="1:43" s="97" customFormat="1" ht="27" x14ac:dyDescent="0.2">
      <c r="A10" s="383" t="s">
        <v>2223</v>
      </c>
      <c r="B10" s="383" t="s">
        <v>3</v>
      </c>
      <c r="C10" s="381" t="s">
        <v>8</v>
      </c>
      <c r="D10" s="29" t="s">
        <v>4</v>
      </c>
      <c r="E10" s="30" t="s">
        <v>5</v>
      </c>
      <c r="F10" s="31" t="s">
        <v>6</v>
      </c>
      <c r="G10" s="269" t="s">
        <v>7</v>
      </c>
      <c r="H10" s="245"/>
      <c r="I10" s="245"/>
      <c r="J10" s="245"/>
      <c r="K10" s="245"/>
      <c r="L10" s="245"/>
      <c r="M10" s="245"/>
      <c r="N10" s="245"/>
      <c r="O10" s="245"/>
      <c r="P10" s="245"/>
      <c r="Q10" s="245"/>
      <c r="R10" s="245"/>
      <c r="S10" s="245"/>
      <c r="T10" s="245"/>
      <c r="U10" s="245"/>
      <c r="V10" s="245"/>
      <c r="W10" s="245"/>
      <c r="X10" s="245"/>
      <c r="Y10" s="245"/>
      <c r="Z10" s="245"/>
      <c r="AA10" s="245"/>
      <c r="AB10" s="245"/>
      <c r="AC10" s="245"/>
      <c r="AD10" s="245"/>
      <c r="AE10" s="245"/>
      <c r="AF10" s="245"/>
      <c r="AG10" s="245"/>
      <c r="AH10" s="245"/>
      <c r="AI10" s="245"/>
      <c r="AJ10" s="245"/>
      <c r="AK10" s="245"/>
      <c r="AL10" s="245"/>
      <c r="AM10" s="245"/>
      <c r="AN10" s="245"/>
      <c r="AO10" s="245"/>
      <c r="AP10" s="245"/>
    </row>
    <row r="11" spans="1:43" s="97" customFormat="1" ht="27" x14ac:dyDescent="0.2">
      <c r="A11" s="384"/>
      <c r="B11" s="384"/>
      <c r="C11" s="382"/>
      <c r="D11" s="32" t="s">
        <v>9</v>
      </c>
      <c r="E11" s="30" t="s">
        <v>10</v>
      </c>
      <c r="F11" s="33" t="s">
        <v>11</v>
      </c>
      <c r="G11" s="269" t="s">
        <v>12</v>
      </c>
      <c r="H11" s="245"/>
      <c r="I11" s="245"/>
      <c r="J11" s="245"/>
      <c r="K11" s="245"/>
      <c r="L11" s="245"/>
      <c r="M11" s="245"/>
      <c r="N11" s="245"/>
      <c r="O11" s="245"/>
      <c r="P11" s="245"/>
      <c r="Q11" s="245"/>
      <c r="R11" s="245"/>
      <c r="S11" s="245"/>
      <c r="T11" s="245"/>
      <c r="U11" s="245"/>
      <c r="V11" s="245"/>
      <c r="W11" s="245"/>
      <c r="X11" s="245"/>
      <c r="Y11" s="245"/>
      <c r="Z11" s="245"/>
      <c r="AA11" s="245"/>
      <c r="AB11" s="245"/>
      <c r="AC11" s="245"/>
      <c r="AD11" s="245"/>
      <c r="AE11" s="245"/>
      <c r="AF11" s="245"/>
      <c r="AG11" s="245"/>
      <c r="AH11" s="245"/>
      <c r="AI11" s="245"/>
      <c r="AJ11" s="245"/>
      <c r="AK11" s="245"/>
      <c r="AL11" s="245"/>
      <c r="AM11" s="245"/>
      <c r="AN11" s="245"/>
      <c r="AO11" s="245"/>
      <c r="AP11" s="245"/>
    </row>
    <row r="12" spans="1:43" s="97" customFormat="1" ht="7.5" customHeight="1" x14ac:dyDescent="0.2">
      <c r="A12" s="98"/>
      <c r="B12" s="98"/>
      <c r="C12" s="99"/>
      <c r="D12" s="100"/>
      <c r="E12" s="101"/>
      <c r="F12" s="102"/>
      <c r="G12" s="103"/>
      <c r="H12" s="245"/>
      <c r="I12" s="245"/>
      <c r="J12" s="245"/>
      <c r="K12" s="245"/>
      <c r="L12" s="245"/>
      <c r="M12" s="245"/>
      <c r="N12" s="245"/>
      <c r="O12" s="245"/>
      <c r="P12" s="245"/>
      <c r="Q12" s="245"/>
      <c r="R12" s="245"/>
      <c r="S12" s="245"/>
      <c r="T12" s="245"/>
      <c r="U12" s="245"/>
      <c r="V12" s="245"/>
      <c r="W12" s="245"/>
      <c r="X12" s="245"/>
      <c r="Y12" s="245"/>
      <c r="Z12" s="245"/>
      <c r="AA12" s="245"/>
      <c r="AB12" s="245"/>
      <c r="AC12" s="245"/>
      <c r="AD12" s="245"/>
      <c r="AE12" s="245"/>
      <c r="AF12" s="245"/>
      <c r="AG12" s="245"/>
      <c r="AH12" s="245"/>
      <c r="AI12" s="245"/>
      <c r="AJ12" s="245"/>
      <c r="AK12" s="245"/>
      <c r="AL12" s="245"/>
      <c r="AM12" s="245"/>
      <c r="AN12" s="245"/>
      <c r="AO12" s="245"/>
      <c r="AP12" s="245"/>
    </row>
    <row r="13" spans="1:43" s="97" customFormat="1" ht="23.25" customHeight="1" x14ac:dyDescent="0.2">
      <c r="A13" s="104"/>
      <c r="B13" s="105" t="s">
        <v>2150</v>
      </c>
      <c r="C13" s="106" t="s">
        <v>2156</v>
      </c>
      <c r="D13" s="104"/>
      <c r="E13" s="107"/>
      <c r="F13" s="108"/>
      <c r="G13" s="270"/>
      <c r="H13" s="245"/>
      <c r="I13" s="245"/>
      <c r="J13" s="245"/>
      <c r="K13" s="245"/>
      <c r="L13" s="245"/>
      <c r="M13" s="245"/>
      <c r="N13" s="245"/>
      <c r="O13" s="245"/>
      <c r="P13" s="245"/>
      <c r="Q13" s="245"/>
      <c r="R13" s="245"/>
      <c r="S13" s="245"/>
      <c r="T13" s="245"/>
      <c r="U13" s="245"/>
      <c r="V13" s="245"/>
      <c r="W13" s="245"/>
      <c r="X13" s="245"/>
      <c r="Y13" s="245"/>
      <c r="Z13" s="245"/>
      <c r="AA13" s="245"/>
      <c r="AB13" s="245"/>
      <c r="AC13" s="245"/>
      <c r="AD13" s="245"/>
      <c r="AE13" s="245"/>
      <c r="AF13" s="245"/>
      <c r="AG13" s="245"/>
      <c r="AH13" s="245"/>
      <c r="AI13" s="245"/>
      <c r="AJ13" s="245"/>
      <c r="AK13" s="245"/>
      <c r="AL13" s="245"/>
      <c r="AM13" s="245"/>
      <c r="AN13" s="245"/>
      <c r="AO13" s="245"/>
      <c r="AP13" s="245"/>
    </row>
    <row r="14" spans="1:43" s="2" customFormat="1" x14ac:dyDescent="0.2">
      <c r="A14" s="77" t="s">
        <v>249</v>
      </c>
      <c r="B14" s="61" t="s">
        <v>1062</v>
      </c>
      <c r="C14" s="61" t="s">
        <v>1572</v>
      </c>
      <c r="D14" s="79" t="s">
        <v>17</v>
      </c>
      <c r="E14" s="336">
        <v>1</v>
      </c>
      <c r="F14" s="63">
        <v>9000</v>
      </c>
      <c r="G14" s="34">
        <f>E14*F14</f>
        <v>9000</v>
      </c>
      <c r="H14" s="246"/>
      <c r="I14" s="247"/>
      <c r="J14" s="247"/>
      <c r="K14" s="247"/>
      <c r="L14" s="247"/>
      <c r="M14" s="247"/>
      <c r="N14" s="247"/>
      <c r="O14" s="247"/>
      <c r="P14" s="247"/>
      <c r="Q14" s="247"/>
      <c r="R14" s="247"/>
      <c r="S14" s="247"/>
      <c r="T14" s="247"/>
      <c r="U14" s="247"/>
      <c r="V14" s="247"/>
      <c r="W14" s="247"/>
      <c r="X14" s="247"/>
      <c r="Y14" s="247"/>
      <c r="Z14" s="247"/>
      <c r="AA14" s="247"/>
      <c r="AB14" s="247"/>
      <c r="AC14" s="247"/>
      <c r="AD14" s="247"/>
      <c r="AE14" s="247"/>
      <c r="AF14" s="247"/>
      <c r="AG14" s="247"/>
      <c r="AH14" s="247"/>
      <c r="AI14" s="247"/>
      <c r="AJ14" s="247"/>
      <c r="AK14" s="247"/>
      <c r="AL14" s="247"/>
      <c r="AM14" s="247"/>
      <c r="AN14" s="247"/>
      <c r="AO14" s="247"/>
      <c r="AP14" s="247"/>
      <c r="AQ14" s="18"/>
    </row>
    <row r="15" spans="1:43" s="2" customFormat="1" x14ac:dyDescent="0.2">
      <c r="A15" s="86" t="s">
        <v>62</v>
      </c>
      <c r="B15" s="64" t="s">
        <v>63</v>
      </c>
      <c r="C15" s="64" t="s">
        <v>998</v>
      </c>
      <c r="D15" s="79"/>
      <c r="E15" s="325"/>
      <c r="F15" s="326"/>
      <c r="G15" s="34"/>
      <c r="H15" s="246"/>
      <c r="I15" s="247"/>
      <c r="J15" s="247"/>
      <c r="K15" s="247"/>
      <c r="L15" s="247"/>
      <c r="M15" s="247"/>
      <c r="N15" s="247"/>
      <c r="O15" s="247"/>
      <c r="P15" s="247"/>
      <c r="Q15" s="247"/>
      <c r="R15" s="247"/>
      <c r="S15" s="247"/>
      <c r="T15" s="247"/>
      <c r="U15" s="247"/>
      <c r="V15" s="247"/>
      <c r="W15" s="247"/>
      <c r="X15" s="247"/>
      <c r="Y15" s="247"/>
      <c r="Z15" s="247"/>
      <c r="AA15" s="247"/>
      <c r="AB15" s="247"/>
      <c r="AC15" s="247"/>
      <c r="AD15" s="247"/>
      <c r="AE15" s="247"/>
      <c r="AF15" s="247"/>
      <c r="AG15" s="247"/>
      <c r="AH15" s="247"/>
      <c r="AI15" s="247"/>
      <c r="AJ15" s="247"/>
      <c r="AK15" s="247"/>
      <c r="AL15" s="247"/>
      <c r="AM15" s="247"/>
      <c r="AN15" s="247"/>
      <c r="AO15" s="247"/>
      <c r="AP15" s="247"/>
      <c r="AQ15" s="18"/>
    </row>
    <row r="16" spans="1:43" s="2" customFormat="1" ht="25.5" x14ac:dyDescent="0.2">
      <c r="A16" s="77" t="s">
        <v>867</v>
      </c>
      <c r="B16" s="61" t="s">
        <v>868</v>
      </c>
      <c r="C16" s="65" t="s">
        <v>871</v>
      </c>
      <c r="D16" s="79" t="s">
        <v>15</v>
      </c>
      <c r="E16" s="66">
        <v>143.88</v>
      </c>
      <c r="F16" s="63">
        <v>9.2100000000000009</v>
      </c>
      <c r="G16" s="34">
        <v>1325.1348</v>
      </c>
      <c r="H16" s="246"/>
      <c r="I16" s="247"/>
      <c r="J16" s="247"/>
      <c r="K16" s="247"/>
      <c r="L16" s="247"/>
      <c r="M16" s="247"/>
      <c r="N16" s="247"/>
      <c r="O16" s="247"/>
      <c r="P16" s="247"/>
      <c r="Q16" s="247"/>
      <c r="R16" s="247"/>
      <c r="S16" s="247"/>
      <c r="T16" s="247"/>
      <c r="U16" s="247"/>
      <c r="V16" s="247"/>
      <c r="W16" s="247"/>
      <c r="X16" s="247"/>
      <c r="Y16" s="247"/>
      <c r="Z16" s="247"/>
      <c r="AA16" s="247"/>
      <c r="AB16" s="247"/>
      <c r="AC16" s="247"/>
      <c r="AD16" s="247"/>
      <c r="AE16" s="247"/>
      <c r="AF16" s="247"/>
      <c r="AG16" s="247"/>
      <c r="AH16" s="247"/>
      <c r="AI16" s="247"/>
      <c r="AJ16" s="247"/>
      <c r="AK16" s="247"/>
      <c r="AL16" s="247"/>
      <c r="AM16" s="247"/>
      <c r="AN16" s="247"/>
      <c r="AO16" s="247"/>
      <c r="AP16" s="247"/>
      <c r="AQ16" s="18"/>
    </row>
    <row r="17" spans="1:43" s="2" customFormat="1" ht="25.5" x14ac:dyDescent="0.2">
      <c r="A17" s="77" t="s">
        <v>869</v>
      </c>
      <c r="B17" s="61" t="s">
        <v>872</v>
      </c>
      <c r="C17" s="65" t="s">
        <v>870</v>
      </c>
      <c r="D17" s="79" t="s">
        <v>15</v>
      </c>
      <c r="E17" s="66">
        <v>2.27</v>
      </c>
      <c r="F17" s="63">
        <v>302.45</v>
      </c>
      <c r="G17" s="34">
        <f>F17*E17</f>
        <v>686.56150000000002</v>
      </c>
      <c r="H17" s="246"/>
      <c r="I17" s="247"/>
      <c r="J17" s="247"/>
      <c r="K17" s="247"/>
      <c r="L17" s="247"/>
      <c r="M17" s="247"/>
      <c r="N17" s="247"/>
      <c r="O17" s="247"/>
      <c r="P17" s="247"/>
      <c r="Q17" s="247"/>
      <c r="R17" s="247"/>
      <c r="S17" s="247"/>
      <c r="T17" s="247"/>
      <c r="U17" s="247"/>
      <c r="V17" s="247"/>
      <c r="W17" s="247"/>
      <c r="X17" s="247"/>
      <c r="Y17" s="247"/>
      <c r="Z17" s="247"/>
      <c r="AA17" s="247"/>
      <c r="AB17" s="247"/>
      <c r="AC17" s="247"/>
      <c r="AD17" s="247"/>
      <c r="AE17" s="247"/>
      <c r="AF17" s="247"/>
      <c r="AG17" s="247"/>
      <c r="AH17" s="247"/>
      <c r="AI17" s="247"/>
      <c r="AJ17" s="247"/>
      <c r="AK17" s="247"/>
      <c r="AL17" s="247"/>
      <c r="AM17" s="247"/>
      <c r="AN17" s="247"/>
      <c r="AO17" s="247"/>
      <c r="AP17" s="247"/>
      <c r="AQ17" s="18"/>
    </row>
    <row r="18" spans="1:43" s="2" customFormat="1" ht="25.5" x14ac:dyDescent="0.2">
      <c r="A18" s="77" t="s">
        <v>14</v>
      </c>
      <c r="B18" s="61" t="s">
        <v>311</v>
      </c>
      <c r="C18" s="65" t="s">
        <v>873</v>
      </c>
      <c r="D18" s="79" t="s">
        <v>15</v>
      </c>
      <c r="E18" s="66">
        <v>17</v>
      </c>
      <c r="F18" s="63">
        <v>253.15</v>
      </c>
      <c r="G18" s="34">
        <f>E18*F18</f>
        <v>4303.55</v>
      </c>
      <c r="H18" s="246"/>
      <c r="I18" s="247"/>
      <c r="J18" s="247"/>
      <c r="K18" s="247"/>
      <c r="L18" s="247"/>
      <c r="M18" s="247"/>
      <c r="N18" s="247"/>
      <c r="O18" s="247"/>
      <c r="P18" s="247"/>
      <c r="Q18" s="247"/>
      <c r="R18" s="247"/>
      <c r="S18" s="247"/>
      <c r="T18" s="247"/>
      <c r="U18" s="247"/>
      <c r="V18" s="247"/>
      <c r="W18" s="247"/>
      <c r="X18" s="247"/>
      <c r="Y18" s="247"/>
      <c r="Z18" s="247"/>
      <c r="AA18" s="247"/>
      <c r="AB18" s="247"/>
      <c r="AC18" s="247"/>
      <c r="AD18" s="247"/>
      <c r="AE18" s="247"/>
      <c r="AF18" s="247"/>
      <c r="AG18" s="247"/>
      <c r="AH18" s="247"/>
      <c r="AI18" s="247"/>
      <c r="AJ18" s="247"/>
      <c r="AK18" s="247"/>
      <c r="AL18" s="247"/>
      <c r="AM18" s="247"/>
      <c r="AN18" s="247"/>
      <c r="AO18" s="247"/>
      <c r="AP18" s="247"/>
      <c r="AQ18" s="18"/>
    </row>
    <row r="19" spans="1:43" s="2" customFormat="1" x14ac:dyDescent="0.2">
      <c r="A19" s="77" t="s">
        <v>58</v>
      </c>
      <c r="B19" s="61" t="s">
        <v>312</v>
      </c>
      <c r="C19" s="65" t="s">
        <v>997</v>
      </c>
      <c r="D19" s="79" t="s">
        <v>15</v>
      </c>
      <c r="E19" s="66">
        <v>9.5</v>
      </c>
      <c r="F19" s="63">
        <v>38.86</v>
      </c>
      <c r="G19" s="34">
        <f t="shared" ref="G19:G85" si="0">E19*F19</f>
        <v>369.17</v>
      </c>
      <c r="H19" s="246"/>
      <c r="I19" s="247"/>
      <c r="J19" s="247"/>
      <c r="K19" s="247"/>
      <c r="L19" s="247"/>
      <c r="M19" s="247"/>
      <c r="N19" s="247"/>
      <c r="O19" s="247"/>
      <c r="P19" s="247"/>
      <c r="Q19" s="247"/>
      <c r="R19" s="247"/>
      <c r="S19" s="247"/>
      <c r="T19" s="247"/>
      <c r="U19" s="247"/>
      <c r="V19" s="247"/>
      <c r="W19" s="247"/>
      <c r="X19" s="247"/>
      <c r="Y19" s="247"/>
      <c r="Z19" s="247"/>
      <c r="AA19" s="247"/>
      <c r="AB19" s="247"/>
      <c r="AC19" s="247"/>
      <c r="AD19" s="247"/>
      <c r="AE19" s="247"/>
      <c r="AF19" s="247"/>
      <c r="AG19" s="247"/>
      <c r="AH19" s="247"/>
      <c r="AI19" s="247"/>
      <c r="AJ19" s="247"/>
      <c r="AK19" s="247"/>
      <c r="AL19" s="247"/>
      <c r="AM19" s="247"/>
      <c r="AN19" s="247"/>
      <c r="AO19" s="247"/>
      <c r="AP19" s="247"/>
      <c r="AQ19" s="18"/>
    </row>
    <row r="20" spans="1:43" s="2" customFormat="1" x14ac:dyDescent="0.2">
      <c r="A20" s="77" t="s">
        <v>136</v>
      </c>
      <c r="B20" s="61" t="s">
        <v>327</v>
      </c>
      <c r="C20" s="65" t="s">
        <v>1464</v>
      </c>
      <c r="D20" s="79" t="s">
        <v>16</v>
      </c>
      <c r="E20" s="66">
        <v>112</v>
      </c>
      <c r="F20" s="63">
        <v>12.2</v>
      </c>
      <c r="G20" s="34">
        <f t="shared" si="0"/>
        <v>1366.3999999999999</v>
      </c>
      <c r="H20" s="246"/>
      <c r="I20" s="247"/>
      <c r="J20" s="247"/>
      <c r="K20" s="247"/>
      <c r="L20" s="247"/>
      <c r="M20" s="247"/>
      <c r="N20" s="247"/>
      <c r="O20" s="247"/>
      <c r="P20" s="247"/>
      <c r="Q20" s="247"/>
      <c r="R20" s="247"/>
      <c r="S20" s="247"/>
      <c r="T20" s="247"/>
      <c r="U20" s="247"/>
      <c r="V20" s="247"/>
      <c r="W20" s="247"/>
      <c r="X20" s="247"/>
      <c r="Y20" s="247"/>
      <c r="Z20" s="247"/>
      <c r="AA20" s="247"/>
      <c r="AB20" s="247"/>
      <c r="AC20" s="247"/>
      <c r="AD20" s="247"/>
      <c r="AE20" s="247"/>
      <c r="AF20" s="247"/>
      <c r="AG20" s="247"/>
      <c r="AH20" s="247"/>
      <c r="AI20" s="247"/>
      <c r="AJ20" s="247"/>
      <c r="AK20" s="247"/>
      <c r="AL20" s="247"/>
      <c r="AM20" s="247"/>
      <c r="AN20" s="247"/>
      <c r="AO20" s="247"/>
      <c r="AP20" s="247"/>
      <c r="AQ20" s="18"/>
    </row>
    <row r="21" spans="1:43" s="2" customFormat="1" ht="25.5" x14ac:dyDescent="0.2">
      <c r="A21" s="77" t="s">
        <v>135</v>
      </c>
      <c r="B21" s="61" t="s">
        <v>295</v>
      </c>
      <c r="C21" s="65" t="s">
        <v>296</v>
      </c>
      <c r="D21" s="79" t="s">
        <v>17</v>
      </c>
      <c r="E21" s="66">
        <v>302</v>
      </c>
      <c r="F21" s="63">
        <v>14.1</v>
      </c>
      <c r="G21" s="34">
        <f t="shared" si="0"/>
        <v>4258.2</v>
      </c>
      <c r="H21" s="246"/>
      <c r="I21" s="247"/>
      <c r="J21" s="247"/>
      <c r="K21" s="247"/>
      <c r="L21" s="247"/>
      <c r="M21" s="247"/>
      <c r="N21" s="247"/>
      <c r="O21" s="247"/>
      <c r="P21" s="247"/>
      <c r="Q21" s="247"/>
      <c r="R21" s="247"/>
      <c r="S21" s="247"/>
      <c r="T21" s="247"/>
      <c r="U21" s="247"/>
      <c r="V21" s="247"/>
      <c r="W21" s="247"/>
      <c r="X21" s="247"/>
      <c r="Y21" s="247"/>
      <c r="Z21" s="247"/>
      <c r="AA21" s="247"/>
      <c r="AB21" s="247"/>
      <c r="AC21" s="247"/>
      <c r="AD21" s="247"/>
      <c r="AE21" s="247"/>
      <c r="AF21" s="247"/>
      <c r="AG21" s="247"/>
      <c r="AH21" s="247"/>
      <c r="AI21" s="247"/>
      <c r="AJ21" s="247"/>
      <c r="AK21" s="247"/>
      <c r="AL21" s="247"/>
      <c r="AM21" s="247"/>
      <c r="AN21" s="247"/>
      <c r="AO21" s="247"/>
      <c r="AP21" s="247"/>
      <c r="AQ21" s="18"/>
    </row>
    <row r="22" spans="1:43" s="2" customFormat="1" ht="25.5" x14ac:dyDescent="0.2">
      <c r="A22" s="77" t="s">
        <v>131</v>
      </c>
      <c r="B22" s="61" t="s">
        <v>245</v>
      </c>
      <c r="C22" s="65" t="s">
        <v>1525</v>
      </c>
      <c r="D22" s="79" t="s">
        <v>16</v>
      </c>
      <c r="E22" s="66">
        <v>1040.04</v>
      </c>
      <c r="F22" s="63">
        <v>3.34</v>
      </c>
      <c r="G22" s="34">
        <f t="shared" si="0"/>
        <v>3473.7335999999996</v>
      </c>
      <c r="H22" s="246"/>
      <c r="I22" s="247"/>
      <c r="J22" s="247"/>
      <c r="K22" s="247"/>
      <c r="L22" s="247"/>
      <c r="M22" s="247"/>
      <c r="N22" s="247"/>
      <c r="O22" s="247"/>
      <c r="P22" s="247"/>
      <c r="Q22" s="247"/>
      <c r="R22" s="247"/>
      <c r="S22" s="247"/>
      <c r="T22" s="247"/>
      <c r="U22" s="247"/>
      <c r="V22" s="247"/>
      <c r="W22" s="247"/>
      <c r="X22" s="247"/>
      <c r="Y22" s="247"/>
      <c r="Z22" s="247"/>
      <c r="AA22" s="247"/>
      <c r="AB22" s="247"/>
      <c r="AC22" s="247"/>
      <c r="AD22" s="247"/>
      <c r="AE22" s="247"/>
      <c r="AF22" s="247"/>
      <c r="AG22" s="247"/>
      <c r="AH22" s="247"/>
      <c r="AI22" s="247"/>
      <c r="AJ22" s="247"/>
      <c r="AK22" s="247"/>
      <c r="AL22" s="247"/>
      <c r="AM22" s="247"/>
      <c r="AN22" s="247"/>
      <c r="AO22" s="247"/>
      <c r="AP22" s="247"/>
      <c r="AQ22" s="18"/>
    </row>
    <row r="23" spans="1:43" s="2" customFormat="1" ht="25.5" x14ac:dyDescent="0.2">
      <c r="A23" s="77" t="s">
        <v>130</v>
      </c>
      <c r="B23" s="61" t="s">
        <v>313</v>
      </c>
      <c r="C23" s="65" t="s">
        <v>1526</v>
      </c>
      <c r="D23" s="79" t="s">
        <v>1</v>
      </c>
      <c r="E23" s="66">
        <v>498</v>
      </c>
      <c r="F23" s="63">
        <v>2.34</v>
      </c>
      <c r="G23" s="34">
        <f t="shared" si="0"/>
        <v>1165.32</v>
      </c>
      <c r="H23" s="246"/>
      <c r="I23" s="247"/>
      <c r="J23" s="247"/>
      <c r="K23" s="247"/>
      <c r="L23" s="247"/>
      <c r="M23" s="247"/>
      <c r="N23" s="247"/>
      <c r="O23" s="247"/>
      <c r="P23" s="247"/>
      <c r="Q23" s="247"/>
      <c r="R23" s="247"/>
      <c r="S23" s="247"/>
      <c r="T23" s="247"/>
      <c r="U23" s="247"/>
      <c r="V23" s="247"/>
      <c r="W23" s="247"/>
      <c r="X23" s="247"/>
      <c r="Y23" s="247"/>
      <c r="Z23" s="247"/>
      <c r="AA23" s="247"/>
      <c r="AB23" s="247"/>
      <c r="AC23" s="247"/>
      <c r="AD23" s="247"/>
      <c r="AE23" s="247"/>
      <c r="AF23" s="247"/>
      <c r="AG23" s="247"/>
      <c r="AH23" s="247"/>
      <c r="AI23" s="247"/>
      <c r="AJ23" s="247"/>
      <c r="AK23" s="247"/>
      <c r="AL23" s="247"/>
      <c r="AM23" s="247"/>
      <c r="AN23" s="247"/>
      <c r="AO23" s="247"/>
      <c r="AP23" s="247"/>
      <c r="AQ23" s="18"/>
    </row>
    <row r="24" spans="1:43" s="2" customFormat="1" x14ac:dyDescent="0.2">
      <c r="A24" s="77" t="s">
        <v>127</v>
      </c>
      <c r="B24" s="61" t="s">
        <v>314</v>
      </c>
      <c r="C24" s="65" t="s">
        <v>1573</v>
      </c>
      <c r="D24" s="79" t="s">
        <v>1</v>
      </c>
      <c r="E24" s="66">
        <v>385.1</v>
      </c>
      <c r="F24" s="63">
        <v>7.65</v>
      </c>
      <c r="G24" s="34">
        <f t="shared" si="0"/>
        <v>2946.0150000000003</v>
      </c>
      <c r="H24" s="246"/>
      <c r="I24" s="247"/>
      <c r="J24" s="247"/>
      <c r="K24" s="247"/>
      <c r="L24" s="247"/>
      <c r="M24" s="247"/>
      <c r="N24" s="247"/>
      <c r="O24" s="247"/>
      <c r="P24" s="247"/>
      <c r="Q24" s="247"/>
      <c r="R24" s="247"/>
      <c r="S24" s="247"/>
      <c r="T24" s="247"/>
      <c r="U24" s="247"/>
      <c r="V24" s="247"/>
      <c r="W24" s="247"/>
      <c r="X24" s="247"/>
      <c r="Y24" s="247"/>
      <c r="Z24" s="247"/>
      <c r="AA24" s="247"/>
      <c r="AB24" s="247"/>
      <c r="AC24" s="247"/>
      <c r="AD24" s="247"/>
      <c r="AE24" s="247"/>
      <c r="AF24" s="247"/>
      <c r="AG24" s="247"/>
      <c r="AH24" s="247"/>
      <c r="AI24" s="247"/>
      <c r="AJ24" s="247"/>
      <c r="AK24" s="247"/>
      <c r="AL24" s="247"/>
      <c r="AM24" s="247"/>
      <c r="AN24" s="247"/>
      <c r="AO24" s="247"/>
      <c r="AP24" s="247"/>
      <c r="AQ24" s="18"/>
    </row>
    <row r="25" spans="1:43" s="2" customFormat="1" ht="25.5" x14ac:dyDescent="0.2">
      <c r="A25" s="77" t="s">
        <v>137</v>
      </c>
      <c r="B25" s="61" t="s">
        <v>315</v>
      </c>
      <c r="C25" s="65" t="s">
        <v>1574</v>
      </c>
      <c r="D25" s="79" t="s">
        <v>16</v>
      </c>
      <c r="E25" s="66">
        <v>126</v>
      </c>
      <c r="F25" s="63">
        <v>13.36</v>
      </c>
      <c r="G25" s="34">
        <f t="shared" si="0"/>
        <v>1683.36</v>
      </c>
      <c r="H25" s="246"/>
      <c r="I25" s="247"/>
      <c r="J25" s="247"/>
      <c r="K25" s="247"/>
      <c r="L25" s="247"/>
      <c r="M25" s="247"/>
      <c r="N25" s="247"/>
      <c r="O25" s="247"/>
      <c r="P25" s="247"/>
      <c r="Q25" s="247"/>
      <c r="R25" s="247"/>
      <c r="S25" s="247"/>
      <c r="T25" s="247"/>
      <c r="U25" s="247"/>
      <c r="V25" s="247"/>
      <c r="W25" s="247"/>
      <c r="X25" s="247"/>
      <c r="Y25" s="247"/>
      <c r="Z25" s="247"/>
      <c r="AA25" s="247"/>
      <c r="AB25" s="247"/>
      <c r="AC25" s="247"/>
      <c r="AD25" s="247"/>
      <c r="AE25" s="247"/>
      <c r="AF25" s="247"/>
      <c r="AG25" s="247"/>
      <c r="AH25" s="247"/>
      <c r="AI25" s="247"/>
      <c r="AJ25" s="247"/>
      <c r="AK25" s="247"/>
      <c r="AL25" s="247"/>
      <c r="AM25" s="247"/>
      <c r="AN25" s="247"/>
      <c r="AO25" s="247"/>
      <c r="AP25" s="247"/>
      <c r="AQ25" s="18"/>
    </row>
    <row r="26" spans="1:43" s="2" customFormat="1" x14ac:dyDescent="0.2">
      <c r="A26" s="77" t="s">
        <v>0</v>
      </c>
      <c r="B26" s="61" t="s">
        <v>2</v>
      </c>
      <c r="C26" s="65" t="s">
        <v>13</v>
      </c>
      <c r="D26" s="79" t="s">
        <v>16</v>
      </c>
      <c r="E26" s="66">
        <v>788.15</v>
      </c>
      <c r="F26" s="63">
        <v>26.58</v>
      </c>
      <c r="G26" s="34">
        <f t="shared" si="0"/>
        <v>20949.026999999998</v>
      </c>
      <c r="H26" s="246"/>
      <c r="I26" s="247"/>
      <c r="J26" s="247"/>
      <c r="K26" s="247"/>
      <c r="L26" s="247"/>
      <c r="M26" s="247"/>
      <c r="N26" s="247"/>
      <c r="O26" s="247"/>
      <c r="P26" s="247"/>
      <c r="Q26" s="247"/>
      <c r="R26" s="247"/>
      <c r="S26" s="247"/>
      <c r="T26" s="247"/>
      <c r="U26" s="247"/>
      <c r="V26" s="247"/>
      <c r="W26" s="247"/>
      <c r="X26" s="247"/>
      <c r="Y26" s="247"/>
      <c r="Z26" s="247"/>
      <c r="AA26" s="247"/>
      <c r="AB26" s="247"/>
      <c r="AC26" s="247"/>
      <c r="AD26" s="247"/>
      <c r="AE26" s="247"/>
      <c r="AF26" s="247"/>
      <c r="AG26" s="247"/>
      <c r="AH26" s="247"/>
      <c r="AI26" s="247"/>
      <c r="AJ26" s="247"/>
      <c r="AK26" s="247"/>
      <c r="AL26" s="247"/>
      <c r="AM26" s="247"/>
      <c r="AN26" s="247"/>
      <c r="AO26" s="247"/>
      <c r="AP26" s="247"/>
      <c r="AQ26" s="18"/>
    </row>
    <row r="27" spans="1:43" s="2" customFormat="1" x14ac:dyDescent="0.2">
      <c r="A27" s="77" t="s">
        <v>129</v>
      </c>
      <c r="B27" s="61" t="s">
        <v>244</v>
      </c>
      <c r="C27" s="65" t="s">
        <v>1524</v>
      </c>
      <c r="D27" s="79" t="s">
        <v>139</v>
      </c>
      <c r="E27" s="66">
        <v>1</v>
      </c>
      <c r="F27" s="63">
        <v>1888.2</v>
      </c>
      <c r="G27" s="34">
        <f t="shared" si="0"/>
        <v>1888.2</v>
      </c>
      <c r="H27" s="246"/>
      <c r="I27" s="247"/>
      <c r="J27" s="247"/>
      <c r="K27" s="247"/>
      <c r="L27" s="247"/>
      <c r="M27" s="247"/>
      <c r="N27" s="247"/>
      <c r="O27" s="247"/>
      <c r="P27" s="247"/>
      <c r="Q27" s="247"/>
      <c r="R27" s="247"/>
      <c r="S27" s="247"/>
      <c r="T27" s="247"/>
      <c r="U27" s="247"/>
      <c r="V27" s="247"/>
      <c r="W27" s="247"/>
      <c r="X27" s="247"/>
      <c r="Y27" s="247"/>
      <c r="Z27" s="247"/>
      <c r="AA27" s="247"/>
      <c r="AB27" s="247"/>
      <c r="AC27" s="247"/>
      <c r="AD27" s="247"/>
      <c r="AE27" s="247"/>
      <c r="AF27" s="247"/>
      <c r="AG27" s="247"/>
      <c r="AH27" s="247"/>
      <c r="AI27" s="247"/>
      <c r="AJ27" s="247"/>
      <c r="AK27" s="247"/>
      <c r="AL27" s="247"/>
      <c r="AM27" s="247"/>
      <c r="AN27" s="247"/>
      <c r="AO27" s="247"/>
      <c r="AP27" s="247"/>
      <c r="AQ27" s="18"/>
    </row>
    <row r="28" spans="1:43" s="2" customFormat="1" x14ac:dyDescent="0.2">
      <c r="A28" s="77" t="s">
        <v>350</v>
      </c>
      <c r="B28" s="61" t="s">
        <v>351</v>
      </c>
      <c r="C28" s="65" t="s">
        <v>1575</v>
      </c>
      <c r="D28" s="79" t="s">
        <v>17</v>
      </c>
      <c r="E28" s="66">
        <v>5</v>
      </c>
      <c r="F28" s="63">
        <v>81.7</v>
      </c>
      <c r="G28" s="34">
        <f t="shared" si="0"/>
        <v>408.5</v>
      </c>
      <c r="H28" s="246"/>
      <c r="I28" s="247"/>
      <c r="J28" s="247"/>
      <c r="K28" s="247"/>
      <c r="L28" s="247"/>
      <c r="M28" s="247"/>
      <c r="N28" s="247"/>
      <c r="O28" s="247"/>
      <c r="P28" s="247"/>
      <c r="Q28" s="247"/>
      <c r="R28" s="247"/>
      <c r="S28" s="247"/>
      <c r="T28" s="247"/>
      <c r="U28" s="247"/>
      <c r="V28" s="247"/>
      <c r="W28" s="247"/>
      <c r="X28" s="247"/>
      <c r="Y28" s="247"/>
      <c r="Z28" s="247"/>
      <c r="AA28" s="247"/>
      <c r="AB28" s="247"/>
      <c r="AC28" s="247"/>
      <c r="AD28" s="247"/>
      <c r="AE28" s="247"/>
      <c r="AF28" s="247"/>
      <c r="AG28" s="247"/>
      <c r="AH28" s="247"/>
      <c r="AI28" s="247"/>
      <c r="AJ28" s="247"/>
      <c r="AK28" s="247"/>
      <c r="AL28" s="247"/>
      <c r="AM28" s="247"/>
      <c r="AN28" s="247"/>
      <c r="AO28" s="247"/>
      <c r="AP28" s="247"/>
      <c r="AQ28" s="18"/>
    </row>
    <row r="29" spans="1:43" s="2" customFormat="1" x14ac:dyDescent="0.2">
      <c r="A29" s="77" t="s">
        <v>60</v>
      </c>
      <c r="B29" s="61" t="s">
        <v>316</v>
      </c>
      <c r="C29" s="65" t="s">
        <v>999</v>
      </c>
      <c r="D29" s="79" t="s">
        <v>16</v>
      </c>
      <c r="E29" s="66">
        <v>995</v>
      </c>
      <c r="F29" s="63">
        <v>10.029999999999999</v>
      </c>
      <c r="G29" s="34">
        <f t="shared" si="0"/>
        <v>9979.8499999999985</v>
      </c>
      <c r="H29" s="246"/>
      <c r="I29" s="247"/>
      <c r="J29" s="247"/>
      <c r="K29" s="247"/>
      <c r="L29" s="247"/>
      <c r="M29" s="247"/>
      <c r="N29" s="247"/>
      <c r="O29" s="247"/>
      <c r="P29" s="247"/>
      <c r="Q29" s="247"/>
      <c r="R29" s="247"/>
      <c r="S29" s="247"/>
      <c r="T29" s="247"/>
      <c r="U29" s="247"/>
      <c r="V29" s="247"/>
      <c r="W29" s="247"/>
      <c r="X29" s="247"/>
      <c r="Y29" s="247"/>
      <c r="Z29" s="247"/>
      <c r="AA29" s="247"/>
      <c r="AB29" s="247"/>
      <c r="AC29" s="247"/>
      <c r="AD29" s="247"/>
      <c r="AE29" s="247"/>
      <c r="AF29" s="247"/>
      <c r="AG29" s="247"/>
      <c r="AH29" s="247"/>
      <c r="AI29" s="247"/>
      <c r="AJ29" s="247"/>
      <c r="AK29" s="247"/>
      <c r="AL29" s="247"/>
      <c r="AM29" s="247"/>
      <c r="AN29" s="247"/>
      <c r="AO29" s="247"/>
      <c r="AP29" s="247"/>
      <c r="AQ29" s="18"/>
    </row>
    <row r="30" spans="1:43" s="2" customFormat="1" x14ac:dyDescent="0.2">
      <c r="A30" s="77" t="s">
        <v>61</v>
      </c>
      <c r="B30" s="61" t="s">
        <v>317</v>
      </c>
      <c r="C30" s="65" t="s">
        <v>1000</v>
      </c>
      <c r="D30" s="79" t="s">
        <v>1</v>
      </c>
      <c r="E30" s="66">
        <v>223</v>
      </c>
      <c r="F30" s="63">
        <v>13.07</v>
      </c>
      <c r="G30" s="34">
        <f t="shared" si="0"/>
        <v>2914.61</v>
      </c>
      <c r="H30" s="246"/>
      <c r="I30" s="247"/>
      <c r="J30" s="247"/>
      <c r="K30" s="247"/>
      <c r="L30" s="247"/>
      <c r="M30" s="247"/>
      <c r="N30" s="247"/>
      <c r="O30" s="247"/>
      <c r="P30" s="247"/>
      <c r="Q30" s="247"/>
      <c r="R30" s="247"/>
      <c r="S30" s="247"/>
      <c r="T30" s="247"/>
      <c r="U30" s="247"/>
      <c r="V30" s="247"/>
      <c r="W30" s="247"/>
      <c r="X30" s="247"/>
      <c r="Y30" s="247"/>
      <c r="Z30" s="247"/>
      <c r="AA30" s="247"/>
      <c r="AB30" s="247"/>
      <c r="AC30" s="247"/>
      <c r="AD30" s="247"/>
      <c r="AE30" s="247"/>
      <c r="AF30" s="247"/>
      <c r="AG30" s="247"/>
      <c r="AH30" s="247"/>
      <c r="AI30" s="247"/>
      <c r="AJ30" s="247"/>
      <c r="AK30" s="247"/>
      <c r="AL30" s="247"/>
      <c r="AM30" s="247"/>
      <c r="AN30" s="247"/>
      <c r="AO30" s="247"/>
      <c r="AP30" s="247"/>
      <c r="AQ30" s="18"/>
    </row>
    <row r="31" spans="1:43" s="2" customFormat="1" x14ac:dyDescent="0.2">
      <c r="A31" s="77" t="s">
        <v>246</v>
      </c>
      <c r="B31" s="61" t="s">
        <v>328</v>
      </c>
      <c r="C31" s="65" t="s">
        <v>1523</v>
      </c>
      <c r="D31" s="79" t="s">
        <v>17</v>
      </c>
      <c r="E31" s="66">
        <v>7</v>
      </c>
      <c r="F31" s="63">
        <v>54.58</v>
      </c>
      <c r="G31" s="34">
        <f t="shared" si="0"/>
        <v>382.06</v>
      </c>
      <c r="H31" s="246"/>
      <c r="I31" s="247"/>
      <c r="J31" s="247"/>
      <c r="K31" s="247"/>
      <c r="L31" s="247"/>
      <c r="M31" s="247"/>
      <c r="N31" s="247"/>
      <c r="O31" s="247"/>
      <c r="P31" s="247"/>
      <c r="Q31" s="247"/>
      <c r="R31" s="247"/>
      <c r="S31" s="247"/>
      <c r="T31" s="247"/>
      <c r="U31" s="247"/>
      <c r="V31" s="247"/>
      <c r="W31" s="247"/>
      <c r="X31" s="247"/>
      <c r="Y31" s="247"/>
      <c r="Z31" s="247"/>
      <c r="AA31" s="247"/>
      <c r="AB31" s="247"/>
      <c r="AC31" s="247"/>
      <c r="AD31" s="247"/>
      <c r="AE31" s="247"/>
      <c r="AF31" s="247"/>
      <c r="AG31" s="247"/>
      <c r="AH31" s="247"/>
      <c r="AI31" s="247"/>
      <c r="AJ31" s="247"/>
      <c r="AK31" s="247"/>
      <c r="AL31" s="247"/>
      <c r="AM31" s="247"/>
      <c r="AN31" s="247"/>
      <c r="AO31" s="247"/>
      <c r="AP31" s="247"/>
      <c r="AQ31" s="18"/>
    </row>
    <row r="32" spans="1:43" s="2" customFormat="1" x14ac:dyDescent="0.2">
      <c r="A32" s="86" t="s">
        <v>64</v>
      </c>
      <c r="B32" s="64" t="s">
        <v>65</v>
      </c>
      <c r="C32" s="64" t="s">
        <v>1521</v>
      </c>
      <c r="D32" s="79"/>
      <c r="E32" s="325"/>
      <c r="F32" s="326"/>
      <c r="G32" s="34"/>
      <c r="H32" s="246"/>
      <c r="I32" s="247"/>
      <c r="J32" s="247"/>
      <c r="K32" s="247"/>
      <c r="L32" s="247"/>
      <c r="M32" s="247"/>
      <c r="N32" s="247"/>
      <c r="O32" s="247"/>
      <c r="P32" s="247"/>
      <c r="Q32" s="247"/>
      <c r="R32" s="247"/>
      <c r="S32" s="247"/>
      <c r="T32" s="247"/>
      <c r="U32" s="247"/>
      <c r="V32" s="247"/>
      <c r="W32" s="247"/>
      <c r="X32" s="247"/>
      <c r="Y32" s="247"/>
      <c r="Z32" s="247"/>
      <c r="AA32" s="247"/>
      <c r="AB32" s="247"/>
      <c r="AC32" s="247"/>
      <c r="AD32" s="247"/>
      <c r="AE32" s="247"/>
      <c r="AF32" s="247"/>
      <c r="AG32" s="247"/>
      <c r="AH32" s="247"/>
      <c r="AI32" s="247"/>
      <c r="AJ32" s="247"/>
      <c r="AK32" s="247"/>
      <c r="AL32" s="247"/>
      <c r="AM32" s="247"/>
      <c r="AN32" s="247"/>
      <c r="AO32" s="247"/>
      <c r="AP32" s="247"/>
      <c r="AQ32" s="18"/>
    </row>
    <row r="33" spans="1:43" s="2" customFormat="1" ht="25.5" x14ac:dyDescent="0.2">
      <c r="A33" s="77" t="s">
        <v>18</v>
      </c>
      <c r="B33" s="61" t="s">
        <v>318</v>
      </c>
      <c r="C33" s="65" t="s">
        <v>19</v>
      </c>
      <c r="D33" s="79" t="s">
        <v>16</v>
      </c>
      <c r="E33" s="66">
        <v>272</v>
      </c>
      <c r="F33" s="63">
        <v>1.74</v>
      </c>
      <c r="G33" s="34">
        <f t="shared" si="0"/>
        <v>473.28</v>
      </c>
      <c r="H33" s="246"/>
      <c r="I33" s="247"/>
      <c r="J33" s="247"/>
      <c r="K33" s="247"/>
      <c r="L33" s="247"/>
      <c r="M33" s="247"/>
      <c r="N33" s="247"/>
      <c r="O33" s="247"/>
      <c r="P33" s="247"/>
      <c r="Q33" s="247"/>
      <c r="R33" s="247"/>
      <c r="S33" s="247"/>
      <c r="T33" s="247"/>
      <c r="U33" s="247"/>
      <c r="V33" s="247"/>
      <c r="W33" s="247"/>
      <c r="X33" s="247"/>
      <c r="Y33" s="247"/>
      <c r="Z33" s="247"/>
      <c r="AA33" s="247"/>
      <c r="AB33" s="247"/>
      <c r="AC33" s="247"/>
      <c r="AD33" s="247"/>
      <c r="AE33" s="247"/>
      <c r="AF33" s="247"/>
      <c r="AG33" s="247"/>
      <c r="AH33" s="247"/>
      <c r="AI33" s="247"/>
      <c r="AJ33" s="247"/>
      <c r="AK33" s="247"/>
      <c r="AL33" s="247"/>
      <c r="AM33" s="247"/>
      <c r="AN33" s="247"/>
      <c r="AO33" s="247"/>
      <c r="AP33" s="247"/>
      <c r="AQ33" s="18"/>
    </row>
    <row r="34" spans="1:43" s="2" customFormat="1" ht="25.5" x14ac:dyDescent="0.2">
      <c r="A34" s="77" t="s">
        <v>20</v>
      </c>
      <c r="B34" s="61" t="s">
        <v>319</v>
      </c>
      <c r="C34" s="65" t="s">
        <v>195</v>
      </c>
      <c r="D34" s="79" t="s">
        <v>15</v>
      </c>
      <c r="E34" s="66">
        <v>683.25</v>
      </c>
      <c r="F34" s="63">
        <v>6.55</v>
      </c>
      <c r="G34" s="34">
        <f t="shared" si="0"/>
        <v>4475.2874999999995</v>
      </c>
      <c r="H34" s="246"/>
      <c r="I34" s="247"/>
      <c r="J34" s="247"/>
      <c r="K34" s="247"/>
      <c r="L34" s="247"/>
      <c r="M34" s="247"/>
      <c r="N34" s="247"/>
      <c r="O34" s="247"/>
      <c r="P34" s="247"/>
      <c r="Q34" s="247"/>
      <c r="R34" s="247"/>
      <c r="S34" s="247"/>
      <c r="T34" s="247"/>
      <c r="U34" s="247"/>
      <c r="V34" s="247"/>
      <c r="W34" s="247"/>
      <c r="X34" s="247"/>
      <c r="Y34" s="247"/>
      <c r="Z34" s="247"/>
      <c r="AA34" s="247"/>
      <c r="AB34" s="247"/>
      <c r="AC34" s="247"/>
      <c r="AD34" s="247"/>
      <c r="AE34" s="247"/>
      <c r="AF34" s="247"/>
      <c r="AG34" s="247"/>
      <c r="AH34" s="247"/>
      <c r="AI34" s="247"/>
      <c r="AJ34" s="247"/>
      <c r="AK34" s="247"/>
      <c r="AL34" s="247"/>
      <c r="AM34" s="247"/>
      <c r="AN34" s="247"/>
      <c r="AO34" s="247"/>
      <c r="AP34" s="247"/>
      <c r="AQ34" s="18"/>
    </row>
    <row r="35" spans="1:43" s="2" customFormat="1" x14ac:dyDescent="0.2">
      <c r="A35" s="77" t="s">
        <v>21</v>
      </c>
      <c r="B35" s="61" t="s">
        <v>320</v>
      </c>
      <c r="C35" s="65" t="s">
        <v>194</v>
      </c>
      <c r="D35" s="79" t="s">
        <v>15</v>
      </c>
      <c r="E35" s="66">
        <v>116</v>
      </c>
      <c r="F35" s="63">
        <v>11.79</v>
      </c>
      <c r="G35" s="34">
        <f t="shared" si="0"/>
        <v>1367.6399999999999</v>
      </c>
      <c r="H35" s="246"/>
      <c r="I35" s="247"/>
      <c r="J35" s="247"/>
      <c r="K35" s="247"/>
      <c r="L35" s="247"/>
      <c r="M35" s="247"/>
      <c r="N35" s="247"/>
      <c r="O35" s="247"/>
      <c r="P35" s="247"/>
      <c r="Q35" s="247"/>
      <c r="R35" s="247"/>
      <c r="S35" s="247"/>
      <c r="T35" s="247"/>
      <c r="U35" s="247"/>
      <c r="V35" s="247"/>
      <c r="W35" s="247"/>
      <c r="X35" s="247"/>
      <c r="Y35" s="247"/>
      <c r="Z35" s="247"/>
      <c r="AA35" s="247"/>
      <c r="AB35" s="247"/>
      <c r="AC35" s="247"/>
      <c r="AD35" s="247"/>
      <c r="AE35" s="247"/>
      <c r="AF35" s="247"/>
      <c r="AG35" s="247"/>
      <c r="AH35" s="247"/>
      <c r="AI35" s="247"/>
      <c r="AJ35" s="247"/>
      <c r="AK35" s="247"/>
      <c r="AL35" s="247"/>
      <c r="AM35" s="247"/>
      <c r="AN35" s="247"/>
      <c r="AO35" s="247"/>
      <c r="AP35" s="247"/>
      <c r="AQ35" s="18"/>
    </row>
    <row r="36" spans="1:43" s="2" customFormat="1" x14ac:dyDescent="0.2">
      <c r="A36" s="77" t="s">
        <v>22</v>
      </c>
      <c r="B36" s="61" t="s">
        <v>321</v>
      </c>
      <c r="C36" s="65" t="s">
        <v>193</v>
      </c>
      <c r="D36" s="79" t="s">
        <v>15</v>
      </c>
      <c r="E36" s="66">
        <v>173.5</v>
      </c>
      <c r="F36" s="63">
        <v>10.71</v>
      </c>
      <c r="G36" s="34">
        <f t="shared" si="0"/>
        <v>1858.1850000000002</v>
      </c>
      <c r="H36" s="246"/>
      <c r="I36" s="247"/>
      <c r="J36" s="247"/>
      <c r="K36" s="247"/>
      <c r="L36" s="247"/>
      <c r="M36" s="247"/>
      <c r="N36" s="247"/>
      <c r="O36" s="247"/>
      <c r="P36" s="247"/>
      <c r="Q36" s="247"/>
      <c r="R36" s="247"/>
      <c r="S36" s="247"/>
      <c r="T36" s="247"/>
      <c r="U36" s="247"/>
      <c r="V36" s="247"/>
      <c r="W36" s="247"/>
      <c r="X36" s="247"/>
      <c r="Y36" s="247"/>
      <c r="Z36" s="247"/>
      <c r="AA36" s="247"/>
      <c r="AB36" s="247"/>
      <c r="AC36" s="247"/>
      <c r="AD36" s="247"/>
      <c r="AE36" s="247"/>
      <c r="AF36" s="247"/>
      <c r="AG36" s="247"/>
      <c r="AH36" s="247"/>
      <c r="AI36" s="247"/>
      <c r="AJ36" s="247"/>
      <c r="AK36" s="247"/>
      <c r="AL36" s="247"/>
      <c r="AM36" s="247"/>
      <c r="AN36" s="247"/>
      <c r="AO36" s="247"/>
      <c r="AP36" s="247"/>
      <c r="AQ36" s="18"/>
    </row>
    <row r="37" spans="1:43" s="2" customFormat="1" x14ac:dyDescent="0.2">
      <c r="A37" s="77" t="s">
        <v>23</v>
      </c>
      <c r="B37" s="61" t="s">
        <v>322</v>
      </c>
      <c r="C37" s="65" t="s">
        <v>192</v>
      </c>
      <c r="D37" s="79" t="s">
        <v>15</v>
      </c>
      <c r="E37" s="66">
        <v>138.80000000000001</v>
      </c>
      <c r="F37" s="63">
        <v>4.4400000000000004</v>
      </c>
      <c r="G37" s="34">
        <f t="shared" si="0"/>
        <v>616.27200000000005</v>
      </c>
      <c r="H37" s="246"/>
      <c r="I37" s="247"/>
      <c r="J37" s="247"/>
      <c r="K37" s="247"/>
      <c r="L37" s="247"/>
      <c r="M37" s="247"/>
      <c r="N37" s="247"/>
      <c r="O37" s="247"/>
      <c r="P37" s="247"/>
      <c r="Q37" s="247"/>
      <c r="R37" s="247"/>
      <c r="S37" s="247"/>
      <c r="T37" s="247"/>
      <c r="U37" s="247"/>
      <c r="V37" s="247"/>
      <c r="W37" s="247"/>
      <c r="X37" s="247"/>
      <c r="Y37" s="247"/>
      <c r="Z37" s="247"/>
      <c r="AA37" s="247"/>
      <c r="AB37" s="247"/>
      <c r="AC37" s="247"/>
      <c r="AD37" s="247"/>
      <c r="AE37" s="247"/>
      <c r="AF37" s="247"/>
      <c r="AG37" s="247"/>
      <c r="AH37" s="247"/>
      <c r="AI37" s="247"/>
      <c r="AJ37" s="247"/>
      <c r="AK37" s="247"/>
      <c r="AL37" s="247"/>
      <c r="AM37" s="247"/>
      <c r="AN37" s="247"/>
      <c r="AO37" s="247"/>
      <c r="AP37" s="247"/>
      <c r="AQ37" s="18"/>
    </row>
    <row r="38" spans="1:43" s="2" customFormat="1" x14ac:dyDescent="0.2">
      <c r="A38" s="77" t="s">
        <v>24</v>
      </c>
      <c r="B38" s="61" t="s">
        <v>190</v>
      </c>
      <c r="C38" s="65" t="s">
        <v>191</v>
      </c>
      <c r="D38" s="79" t="s">
        <v>15</v>
      </c>
      <c r="E38" s="66">
        <f>130</f>
        <v>130</v>
      </c>
      <c r="F38" s="63">
        <v>25.64</v>
      </c>
      <c r="G38" s="34">
        <f t="shared" si="0"/>
        <v>3333.2000000000003</v>
      </c>
      <c r="H38" s="246"/>
      <c r="I38" s="247"/>
      <c r="J38" s="247"/>
      <c r="K38" s="247"/>
      <c r="L38" s="247"/>
      <c r="M38" s="247"/>
      <c r="N38" s="247"/>
      <c r="O38" s="247"/>
      <c r="P38" s="247"/>
      <c r="Q38" s="247"/>
      <c r="R38" s="247"/>
      <c r="S38" s="247"/>
      <c r="T38" s="247"/>
      <c r="U38" s="247"/>
      <c r="V38" s="247"/>
      <c r="W38" s="247"/>
      <c r="X38" s="247"/>
      <c r="Y38" s="247"/>
      <c r="Z38" s="247"/>
      <c r="AA38" s="247"/>
      <c r="AB38" s="247"/>
      <c r="AC38" s="247"/>
      <c r="AD38" s="247"/>
      <c r="AE38" s="247"/>
      <c r="AF38" s="247"/>
      <c r="AG38" s="247"/>
      <c r="AH38" s="247"/>
      <c r="AI38" s="247"/>
      <c r="AJ38" s="247"/>
      <c r="AK38" s="247"/>
      <c r="AL38" s="247"/>
      <c r="AM38" s="247"/>
      <c r="AN38" s="247"/>
      <c r="AO38" s="247"/>
      <c r="AP38" s="247"/>
      <c r="AQ38" s="18"/>
    </row>
    <row r="39" spans="1:43" s="2" customFormat="1" x14ac:dyDescent="0.2">
      <c r="A39" s="77" t="s">
        <v>25</v>
      </c>
      <c r="B39" s="61" t="s">
        <v>26</v>
      </c>
      <c r="C39" s="65" t="s">
        <v>27</v>
      </c>
      <c r="D39" s="79" t="s">
        <v>16</v>
      </c>
      <c r="E39" s="66">
        <v>1541</v>
      </c>
      <c r="F39" s="63">
        <v>2.4300000000000002</v>
      </c>
      <c r="G39" s="34">
        <f t="shared" si="0"/>
        <v>3744.63</v>
      </c>
      <c r="H39" s="246"/>
      <c r="I39" s="247"/>
      <c r="J39" s="247"/>
      <c r="K39" s="247"/>
      <c r="L39" s="247"/>
      <c r="M39" s="247"/>
      <c r="N39" s="247"/>
      <c r="O39" s="247"/>
      <c r="P39" s="247"/>
      <c r="Q39" s="247"/>
      <c r="R39" s="247"/>
      <c r="S39" s="247"/>
      <c r="T39" s="247"/>
      <c r="U39" s="247"/>
      <c r="V39" s="247"/>
      <c r="W39" s="247"/>
      <c r="X39" s="247"/>
      <c r="Y39" s="247"/>
      <c r="Z39" s="247"/>
      <c r="AA39" s="247"/>
      <c r="AB39" s="247"/>
      <c r="AC39" s="247"/>
      <c r="AD39" s="247"/>
      <c r="AE39" s="247"/>
      <c r="AF39" s="247"/>
      <c r="AG39" s="247"/>
      <c r="AH39" s="247"/>
      <c r="AI39" s="247"/>
      <c r="AJ39" s="247"/>
      <c r="AK39" s="247"/>
      <c r="AL39" s="247"/>
      <c r="AM39" s="247"/>
      <c r="AN39" s="247"/>
      <c r="AO39" s="247"/>
      <c r="AP39" s="247"/>
      <c r="AQ39" s="18"/>
    </row>
    <row r="40" spans="1:43" s="2" customFormat="1" x14ac:dyDescent="0.2">
      <c r="A40" s="77" t="s">
        <v>28</v>
      </c>
      <c r="B40" s="61" t="s">
        <v>29</v>
      </c>
      <c r="C40" s="65" t="s">
        <v>30</v>
      </c>
      <c r="D40" s="79" t="s">
        <v>16</v>
      </c>
      <c r="E40" s="66">
        <v>638</v>
      </c>
      <c r="F40" s="63">
        <v>3.14</v>
      </c>
      <c r="G40" s="34">
        <f t="shared" si="0"/>
        <v>2003.3200000000002</v>
      </c>
      <c r="H40" s="246"/>
      <c r="I40" s="247"/>
      <c r="J40" s="247"/>
      <c r="K40" s="247"/>
      <c r="L40" s="247"/>
      <c r="M40" s="247"/>
      <c r="N40" s="247"/>
      <c r="O40" s="247"/>
      <c r="P40" s="247"/>
      <c r="Q40" s="247"/>
      <c r="R40" s="247"/>
      <c r="S40" s="247"/>
      <c r="T40" s="247"/>
      <c r="U40" s="247"/>
      <c r="V40" s="247"/>
      <c r="W40" s="247"/>
      <c r="X40" s="247"/>
      <c r="Y40" s="247"/>
      <c r="Z40" s="247"/>
      <c r="AA40" s="247"/>
      <c r="AB40" s="247"/>
      <c r="AC40" s="247"/>
      <c r="AD40" s="247"/>
      <c r="AE40" s="247"/>
      <c r="AF40" s="247"/>
      <c r="AG40" s="247"/>
      <c r="AH40" s="247"/>
      <c r="AI40" s="247"/>
      <c r="AJ40" s="247"/>
      <c r="AK40" s="247"/>
      <c r="AL40" s="247"/>
      <c r="AM40" s="247"/>
      <c r="AN40" s="247"/>
      <c r="AO40" s="247"/>
      <c r="AP40" s="247"/>
      <c r="AQ40" s="18"/>
    </row>
    <row r="41" spans="1:43" s="2" customFormat="1" x14ac:dyDescent="0.2">
      <c r="A41" s="86" t="s">
        <v>874</v>
      </c>
      <c r="B41" s="64" t="s">
        <v>875</v>
      </c>
      <c r="C41" s="64" t="s">
        <v>876</v>
      </c>
      <c r="D41" s="79"/>
      <c r="E41" s="325"/>
      <c r="F41" s="326"/>
      <c r="G41" s="34"/>
      <c r="H41" s="246"/>
      <c r="I41" s="247"/>
      <c r="J41" s="247"/>
      <c r="K41" s="247"/>
      <c r="L41" s="247"/>
      <c r="M41" s="247"/>
      <c r="N41" s="247"/>
      <c r="O41" s="247"/>
      <c r="P41" s="247"/>
      <c r="Q41" s="247"/>
      <c r="R41" s="247"/>
      <c r="S41" s="247"/>
      <c r="T41" s="247"/>
      <c r="U41" s="247"/>
      <c r="V41" s="247"/>
      <c r="W41" s="247"/>
      <c r="X41" s="247"/>
      <c r="Y41" s="247"/>
      <c r="Z41" s="247"/>
      <c r="AA41" s="247"/>
      <c r="AB41" s="247"/>
      <c r="AC41" s="247"/>
      <c r="AD41" s="247"/>
      <c r="AE41" s="247"/>
      <c r="AF41" s="247"/>
      <c r="AG41" s="247"/>
      <c r="AH41" s="247"/>
      <c r="AI41" s="247"/>
      <c r="AJ41" s="247"/>
      <c r="AK41" s="247"/>
      <c r="AL41" s="247"/>
      <c r="AM41" s="247"/>
      <c r="AN41" s="247"/>
      <c r="AO41" s="247"/>
      <c r="AP41" s="247"/>
      <c r="AQ41" s="18"/>
    </row>
    <row r="42" spans="1:43" s="2" customFormat="1" x14ac:dyDescent="0.2">
      <c r="A42" s="77" t="s">
        <v>877</v>
      </c>
      <c r="B42" s="61" t="s">
        <v>878</v>
      </c>
      <c r="C42" s="65" t="s">
        <v>879</v>
      </c>
      <c r="D42" s="79"/>
      <c r="E42" s="325"/>
      <c r="F42" s="326"/>
      <c r="G42" s="34"/>
      <c r="H42" s="246"/>
      <c r="I42" s="247"/>
      <c r="J42" s="247"/>
      <c r="K42" s="247"/>
      <c r="L42" s="247"/>
      <c r="M42" s="247"/>
      <c r="N42" s="247"/>
      <c r="O42" s="247"/>
      <c r="P42" s="247"/>
      <c r="Q42" s="247"/>
      <c r="R42" s="247"/>
      <c r="S42" s="247"/>
      <c r="T42" s="247"/>
      <c r="U42" s="247"/>
      <c r="V42" s="247"/>
      <c r="W42" s="247"/>
      <c r="X42" s="247"/>
      <c r="Y42" s="247"/>
      <c r="Z42" s="247"/>
      <c r="AA42" s="247"/>
      <c r="AB42" s="247"/>
      <c r="AC42" s="247"/>
      <c r="AD42" s="247"/>
      <c r="AE42" s="247"/>
      <c r="AF42" s="247"/>
      <c r="AG42" s="247"/>
      <c r="AH42" s="247"/>
      <c r="AI42" s="247"/>
      <c r="AJ42" s="247"/>
      <c r="AK42" s="247"/>
      <c r="AL42" s="247"/>
      <c r="AM42" s="247"/>
      <c r="AN42" s="247"/>
      <c r="AO42" s="247"/>
      <c r="AP42" s="247"/>
      <c r="AQ42" s="18"/>
    </row>
    <row r="43" spans="1:43" s="2" customFormat="1" x14ac:dyDescent="0.2">
      <c r="A43" s="77" t="s">
        <v>880</v>
      </c>
      <c r="B43" s="61" t="s">
        <v>881</v>
      </c>
      <c r="C43" s="65" t="s">
        <v>882</v>
      </c>
      <c r="D43" s="79" t="s">
        <v>16</v>
      </c>
      <c r="E43" s="66">
        <v>205.72</v>
      </c>
      <c r="F43" s="63">
        <v>15.01</v>
      </c>
      <c r="G43" s="34">
        <f t="shared" ref="G43:G49" si="1">F43*E43</f>
        <v>3087.8571999999999</v>
      </c>
      <c r="H43" s="246"/>
      <c r="I43" s="247"/>
      <c r="J43" s="247"/>
      <c r="K43" s="247"/>
      <c r="L43" s="247"/>
      <c r="M43" s="247"/>
      <c r="N43" s="247"/>
      <c r="O43" s="247"/>
      <c r="P43" s="247"/>
      <c r="Q43" s="247"/>
      <c r="R43" s="247"/>
      <c r="S43" s="247"/>
      <c r="T43" s="247"/>
      <c r="U43" s="247"/>
      <c r="V43" s="247"/>
      <c r="W43" s="247"/>
      <c r="X43" s="247"/>
      <c r="Y43" s="247"/>
      <c r="Z43" s="247"/>
      <c r="AA43" s="247"/>
      <c r="AB43" s="247"/>
      <c r="AC43" s="247"/>
      <c r="AD43" s="247"/>
      <c r="AE43" s="247"/>
      <c r="AF43" s="247"/>
      <c r="AG43" s="247"/>
      <c r="AH43" s="247"/>
      <c r="AI43" s="247"/>
      <c r="AJ43" s="247"/>
      <c r="AK43" s="247"/>
      <c r="AL43" s="247"/>
      <c r="AM43" s="247"/>
      <c r="AN43" s="247"/>
      <c r="AO43" s="247"/>
      <c r="AP43" s="247"/>
      <c r="AQ43" s="18"/>
    </row>
    <row r="44" spans="1:43" s="2" customFormat="1" x14ac:dyDescent="0.2">
      <c r="A44" s="77" t="s">
        <v>883</v>
      </c>
      <c r="B44" s="61" t="s">
        <v>884</v>
      </c>
      <c r="C44" s="65" t="s">
        <v>885</v>
      </c>
      <c r="D44" s="79" t="s">
        <v>16</v>
      </c>
      <c r="E44" s="66">
        <v>610.38</v>
      </c>
      <c r="F44" s="63">
        <v>19.96</v>
      </c>
      <c r="G44" s="34">
        <f t="shared" si="1"/>
        <v>12183.184800000001</v>
      </c>
      <c r="H44" s="246"/>
      <c r="I44" s="247"/>
      <c r="J44" s="247"/>
      <c r="K44" s="247"/>
      <c r="L44" s="247"/>
      <c r="M44" s="247"/>
      <c r="N44" s="247"/>
      <c r="O44" s="247"/>
      <c r="P44" s="247"/>
      <c r="Q44" s="247"/>
      <c r="R44" s="247"/>
      <c r="S44" s="247"/>
      <c r="T44" s="247"/>
      <c r="U44" s="247"/>
      <c r="V44" s="247"/>
      <c r="W44" s="247"/>
      <c r="X44" s="247"/>
      <c r="Y44" s="247"/>
      <c r="Z44" s="247"/>
      <c r="AA44" s="247"/>
      <c r="AB44" s="247"/>
      <c r="AC44" s="247"/>
      <c r="AD44" s="247"/>
      <c r="AE44" s="247"/>
      <c r="AF44" s="247"/>
      <c r="AG44" s="247"/>
      <c r="AH44" s="247"/>
      <c r="AI44" s="247"/>
      <c r="AJ44" s="247"/>
      <c r="AK44" s="247"/>
      <c r="AL44" s="247"/>
      <c r="AM44" s="247"/>
      <c r="AN44" s="247"/>
      <c r="AO44" s="247"/>
      <c r="AP44" s="247"/>
      <c r="AQ44" s="18"/>
    </row>
    <row r="45" spans="1:43" s="2" customFormat="1" x14ac:dyDescent="0.2">
      <c r="A45" s="77" t="s">
        <v>886</v>
      </c>
      <c r="B45" s="61" t="s">
        <v>887</v>
      </c>
      <c r="C45" s="65" t="s">
        <v>888</v>
      </c>
      <c r="D45" s="79" t="s">
        <v>16</v>
      </c>
      <c r="E45" s="66">
        <v>64.52</v>
      </c>
      <c r="F45" s="63">
        <v>25.59</v>
      </c>
      <c r="G45" s="34">
        <f t="shared" si="1"/>
        <v>1651.0667999999998</v>
      </c>
      <c r="H45" s="246"/>
      <c r="I45" s="247"/>
      <c r="J45" s="247"/>
      <c r="K45" s="247"/>
      <c r="L45" s="247"/>
      <c r="M45" s="247"/>
      <c r="N45" s="247"/>
      <c r="O45" s="247"/>
      <c r="P45" s="247"/>
      <c r="Q45" s="247"/>
      <c r="R45" s="247"/>
      <c r="S45" s="247"/>
      <c r="T45" s="247"/>
      <c r="U45" s="247"/>
      <c r="V45" s="247"/>
      <c r="W45" s="247"/>
      <c r="X45" s="247"/>
      <c r="Y45" s="247"/>
      <c r="Z45" s="247"/>
      <c r="AA45" s="247"/>
      <c r="AB45" s="247"/>
      <c r="AC45" s="247"/>
      <c r="AD45" s="247"/>
      <c r="AE45" s="247"/>
      <c r="AF45" s="247"/>
      <c r="AG45" s="247"/>
      <c r="AH45" s="247"/>
      <c r="AI45" s="247"/>
      <c r="AJ45" s="247"/>
      <c r="AK45" s="247"/>
      <c r="AL45" s="247"/>
      <c r="AM45" s="247"/>
      <c r="AN45" s="247"/>
      <c r="AO45" s="247"/>
      <c r="AP45" s="247"/>
      <c r="AQ45" s="18"/>
    </row>
    <row r="46" spans="1:43" s="2" customFormat="1" x14ac:dyDescent="0.2">
      <c r="A46" s="77" t="s">
        <v>889</v>
      </c>
      <c r="B46" s="61" t="s">
        <v>890</v>
      </c>
      <c r="C46" s="65" t="s">
        <v>891</v>
      </c>
      <c r="D46" s="79" t="s">
        <v>16</v>
      </c>
      <c r="E46" s="66">
        <v>22.95</v>
      </c>
      <c r="F46" s="63">
        <v>26.85</v>
      </c>
      <c r="G46" s="34">
        <f t="shared" si="1"/>
        <v>616.20749999999998</v>
      </c>
      <c r="H46" s="246"/>
      <c r="I46" s="247"/>
      <c r="J46" s="247"/>
      <c r="K46" s="247"/>
      <c r="L46" s="247"/>
      <c r="M46" s="247"/>
      <c r="N46" s="247"/>
      <c r="O46" s="247"/>
      <c r="P46" s="247"/>
      <c r="Q46" s="247"/>
      <c r="R46" s="247"/>
      <c r="S46" s="247"/>
      <c r="T46" s="247"/>
      <c r="U46" s="247"/>
      <c r="V46" s="247"/>
      <c r="W46" s="247"/>
      <c r="X46" s="247"/>
      <c r="Y46" s="247"/>
      <c r="Z46" s="247"/>
      <c r="AA46" s="247"/>
      <c r="AB46" s="247"/>
      <c r="AC46" s="247"/>
      <c r="AD46" s="247"/>
      <c r="AE46" s="247"/>
      <c r="AF46" s="247"/>
      <c r="AG46" s="247"/>
      <c r="AH46" s="247"/>
      <c r="AI46" s="247"/>
      <c r="AJ46" s="247"/>
      <c r="AK46" s="247"/>
      <c r="AL46" s="247"/>
      <c r="AM46" s="247"/>
      <c r="AN46" s="247"/>
      <c r="AO46" s="247"/>
      <c r="AP46" s="247"/>
      <c r="AQ46" s="18"/>
    </row>
    <row r="47" spans="1:43" s="2" customFormat="1" x14ac:dyDescent="0.2">
      <c r="A47" s="77" t="s">
        <v>892</v>
      </c>
      <c r="B47" s="61" t="s">
        <v>893</v>
      </c>
      <c r="C47" s="65" t="s">
        <v>894</v>
      </c>
      <c r="D47" s="79" t="s">
        <v>16</v>
      </c>
      <c r="E47" s="66">
        <v>56.99</v>
      </c>
      <c r="F47" s="63">
        <v>27.18</v>
      </c>
      <c r="G47" s="34">
        <f t="shared" si="1"/>
        <v>1548.9882</v>
      </c>
      <c r="H47" s="246"/>
      <c r="I47" s="247"/>
      <c r="J47" s="247"/>
      <c r="K47" s="247"/>
      <c r="L47" s="247"/>
      <c r="M47" s="247"/>
      <c r="N47" s="247"/>
      <c r="O47" s="247"/>
      <c r="P47" s="247"/>
      <c r="Q47" s="247"/>
      <c r="R47" s="247"/>
      <c r="S47" s="247"/>
      <c r="T47" s="247"/>
      <c r="U47" s="247"/>
      <c r="V47" s="247"/>
      <c r="W47" s="247"/>
      <c r="X47" s="247"/>
      <c r="Y47" s="247"/>
      <c r="Z47" s="247"/>
      <c r="AA47" s="247"/>
      <c r="AB47" s="247"/>
      <c r="AC47" s="247"/>
      <c r="AD47" s="247"/>
      <c r="AE47" s="247"/>
      <c r="AF47" s="247"/>
      <c r="AG47" s="247"/>
      <c r="AH47" s="247"/>
      <c r="AI47" s="247"/>
      <c r="AJ47" s="247"/>
      <c r="AK47" s="247"/>
      <c r="AL47" s="247"/>
      <c r="AM47" s="247"/>
      <c r="AN47" s="247"/>
      <c r="AO47" s="247"/>
      <c r="AP47" s="247"/>
      <c r="AQ47" s="18"/>
    </row>
    <row r="48" spans="1:43" s="2" customFormat="1" x14ac:dyDescent="0.2">
      <c r="A48" s="77" t="s">
        <v>895</v>
      </c>
      <c r="B48" s="61" t="s">
        <v>896</v>
      </c>
      <c r="C48" s="65" t="s">
        <v>897</v>
      </c>
      <c r="D48" s="79" t="s">
        <v>898</v>
      </c>
      <c r="E48" s="66">
        <v>10204.18</v>
      </c>
      <c r="F48" s="63">
        <v>0.99</v>
      </c>
      <c r="G48" s="34">
        <f t="shared" si="1"/>
        <v>10102.138199999999</v>
      </c>
      <c r="H48" s="246"/>
      <c r="I48" s="247"/>
      <c r="J48" s="247"/>
      <c r="K48" s="247"/>
      <c r="L48" s="247"/>
      <c r="M48" s="247"/>
      <c r="N48" s="247"/>
      <c r="O48" s="247"/>
      <c r="P48" s="247"/>
      <c r="Q48" s="247"/>
      <c r="R48" s="247"/>
      <c r="S48" s="247"/>
      <c r="T48" s="247"/>
      <c r="U48" s="247"/>
      <c r="V48" s="247"/>
      <c r="W48" s="247"/>
      <c r="X48" s="247"/>
      <c r="Y48" s="247"/>
      <c r="Z48" s="247"/>
      <c r="AA48" s="247"/>
      <c r="AB48" s="247"/>
      <c r="AC48" s="247"/>
      <c r="AD48" s="247"/>
      <c r="AE48" s="247"/>
      <c r="AF48" s="247"/>
      <c r="AG48" s="247"/>
      <c r="AH48" s="247"/>
      <c r="AI48" s="247"/>
      <c r="AJ48" s="247"/>
      <c r="AK48" s="247"/>
      <c r="AL48" s="247"/>
      <c r="AM48" s="247"/>
      <c r="AN48" s="247"/>
      <c r="AO48" s="247"/>
      <c r="AP48" s="247"/>
      <c r="AQ48" s="18"/>
    </row>
    <row r="49" spans="1:43" s="2" customFormat="1" x14ac:dyDescent="0.2">
      <c r="A49" s="77" t="s">
        <v>899</v>
      </c>
      <c r="B49" s="61" t="s">
        <v>900</v>
      </c>
      <c r="C49" s="65" t="s">
        <v>901</v>
      </c>
      <c r="D49" s="79" t="s">
        <v>898</v>
      </c>
      <c r="E49" s="66">
        <v>2680.05</v>
      </c>
      <c r="F49" s="63">
        <v>0.96</v>
      </c>
      <c r="G49" s="34">
        <f t="shared" si="1"/>
        <v>2572.848</v>
      </c>
      <c r="H49" s="246"/>
      <c r="I49" s="247"/>
      <c r="J49" s="247"/>
      <c r="K49" s="247"/>
      <c r="L49" s="247"/>
      <c r="M49" s="247"/>
      <c r="N49" s="247"/>
      <c r="O49" s="247"/>
      <c r="P49" s="247"/>
      <c r="Q49" s="247"/>
      <c r="R49" s="247"/>
      <c r="S49" s="247"/>
      <c r="T49" s="247"/>
      <c r="U49" s="247"/>
      <c r="V49" s="247"/>
      <c r="W49" s="247"/>
      <c r="X49" s="247"/>
      <c r="Y49" s="247"/>
      <c r="Z49" s="247"/>
      <c r="AA49" s="247"/>
      <c r="AB49" s="247"/>
      <c r="AC49" s="247"/>
      <c r="AD49" s="247"/>
      <c r="AE49" s="247"/>
      <c r="AF49" s="247"/>
      <c r="AG49" s="247"/>
      <c r="AH49" s="247"/>
      <c r="AI49" s="247"/>
      <c r="AJ49" s="247"/>
      <c r="AK49" s="247"/>
      <c r="AL49" s="247"/>
      <c r="AM49" s="247"/>
      <c r="AN49" s="247"/>
      <c r="AO49" s="247"/>
      <c r="AP49" s="247"/>
      <c r="AQ49" s="18"/>
    </row>
    <row r="50" spans="1:43" s="2" customFormat="1" x14ac:dyDescent="0.2">
      <c r="A50" s="77" t="s">
        <v>902</v>
      </c>
      <c r="B50" s="61" t="s">
        <v>903</v>
      </c>
      <c r="C50" s="65" t="s">
        <v>904</v>
      </c>
      <c r="D50" s="79"/>
      <c r="E50" s="325"/>
      <c r="F50" s="326"/>
      <c r="G50" s="34"/>
      <c r="H50" s="246"/>
      <c r="I50" s="247"/>
      <c r="J50" s="247"/>
      <c r="K50" s="247"/>
      <c r="L50" s="247"/>
      <c r="M50" s="247"/>
      <c r="N50" s="247"/>
      <c r="O50" s="247"/>
      <c r="P50" s="247"/>
      <c r="Q50" s="247"/>
      <c r="R50" s="247"/>
      <c r="S50" s="247"/>
      <c r="T50" s="247"/>
      <c r="U50" s="247"/>
      <c r="V50" s="247"/>
      <c r="W50" s="247"/>
      <c r="X50" s="247"/>
      <c r="Y50" s="247"/>
      <c r="Z50" s="247"/>
      <c r="AA50" s="247"/>
      <c r="AB50" s="247"/>
      <c r="AC50" s="247"/>
      <c r="AD50" s="247"/>
      <c r="AE50" s="247"/>
      <c r="AF50" s="247"/>
      <c r="AG50" s="247"/>
      <c r="AH50" s="247"/>
      <c r="AI50" s="247"/>
      <c r="AJ50" s="247"/>
      <c r="AK50" s="247"/>
      <c r="AL50" s="247"/>
      <c r="AM50" s="247"/>
      <c r="AN50" s="247"/>
      <c r="AO50" s="247"/>
      <c r="AP50" s="247"/>
      <c r="AQ50" s="18"/>
    </row>
    <row r="51" spans="1:43" s="2" customFormat="1" x14ac:dyDescent="0.2">
      <c r="A51" s="77" t="s">
        <v>905</v>
      </c>
      <c r="B51" s="61" t="s">
        <v>906</v>
      </c>
      <c r="C51" s="65" t="s">
        <v>907</v>
      </c>
      <c r="D51" s="79" t="s">
        <v>15</v>
      </c>
      <c r="E51" s="66">
        <v>32.56</v>
      </c>
      <c r="F51" s="63">
        <v>107.91</v>
      </c>
      <c r="G51" s="34">
        <f t="shared" ref="G51:G60" si="2">F51*E51</f>
        <v>3513.5496000000003</v>
      </c>
      <c r="H51" s="246"/>
      <c r="I51" s="247"/>
      <c r="J51" s="247"/>
      <c r="K51" s="247"/>
      <c r="L51" s="247"/>
      <c r="M51" s="247"/>
      <c r="N51" s="247"/>
      <c r="O51" s="247"/>
      <c r="P51" s="247"/>
      <c r="Q51" s="247"/>
      <c r="R51" s="247"/>
      <c r="S51" s="247"/>
      <c r="T51" s="247"/>
      <c r="U51" s="247"/>
      <c r="V51" s="247"/>
      <c r="W51" s="247"/>
      <c r="X51" s="247"/>
      <c r="Y51" s="247"/>
      <c r="Z51" s="247"/>
      <c r="AA51" s="247"/>
      <c r="AB51" s="247"/>
      <c r="AC51" s="247"/>
      <c r="AD51" s="247"/>
      <c r="AE51" s="247"/>
      <c r="AF51" s="247"/>
      <c r="AG51" s="247"/>
      <c r="AH51" s="247"/>
      <c r="AI51" s="247"/>
      <c r="AJ51" s="247"/>
      <c r="AK51" s="247"/>
      <c r="AL51" s="247"/>
      <c r="AM51" s="247"/>
      <c r="AN51" s="247"/>
      <c r="AO51" s="247"/>
      <c r="AP51" s="247"/>
      <c r="AQ51" s="18"/>
    </row>
    <row r="52" spans="1:43" s="2" customFormat="1" ht="25.5" x14ac:dyDescent="0.2">
      <c r="A52" s="77" t="s">
        <v>908</v>
      </c>
      <c r="B52" s="61" t="s">
        <v>909</v>
      </c>
      <c r="C52" s="65" t="s">
        <v>910</v>
      </c>
      <c r="D52" s="79" t="s">
        <v>15</v>
      </c>
      <c r="E52" s="66">
        <v>45.41</v>
      </c>
      <c r="F52" s="63">
        <v>125.42</v>
      </c>
      <c r="G52" s="34">
        <f t="shared" si="2"/>
        <v>5695.3221999999996</v>
      </c>
      <c r="H52" s="246"/>
      <c r="I52" s="247"/>
      <c r="J52" s="247"/>
      <c r="K52" s="247"/>
      <c r="L52" s="247"/>
      <c r="M52" s="247"/>
      <c r="N52" s="247"/>
      <c r="O52" s="247"/>
      <c r="P52" s="247"/>
      <c r="Q52" s="247"/>
      <c r="R52" s="247"/>
      <c r="S52" s="247"/>
      <c r="T52" s="247"/>
      <c r="U52" s="247"/>
      <c r="V52" s="247"/>
      <c r="W52" s="247"/>
      <c r="X52" s="247"/>
      <c r="Y52" s="247"/>
      <c r="Z52" s="247"/>
      <c r="AA52" s="247"/>
      <c r="AB52" s="247"/>
      <c r="AC52" s="247"/>
      <c r="AD52" s="247"/>
      <c r="AE52" s="247"/>
      <c r="AF52" s="247"/>
      <c r="AG52" s="247"/>
      <c r="AH52" s="247"/>
      <c r="AI52" s="247"/>
      <c r="AJ52" s="247"/>
      <c r="AK52" s="247"/>
      <c r="AL52" s="247"/>
      <c r="AM52" s="247"/>
      <c r="AN52" s="247"/>
      <c r="AO52" s="247"/>
      <c r="AP52" s="247"/>
      <c r="AQ52" s="18"/>
    </row>
    <row r="53" spans="1:43" s="2" customFormat="1" x14ac:dyDescent="0.2">
      <c r="A53" s="77" t="s">
        <v>911</v>
      </c>
      <c r="B53" s="61" t="s">
        <v>912</v>
      </c>
      <c r="C53" s="65" t="s">
        <v>913</v>
      </c>
      <c r="D53" s="79" t="s">
        <v>15</v>
      </c>
      <c r="E53" s="66">
        <v>15.99</v>
      </c>
      <c r="F53" s="63">
        <v>125.42</v>
      </c>
      <c r="G53" s="34">
        <f t="shared" si="2"/>
        <v>2005.4657999999999</v>
      </c>
      <c r="H53" s="246"/>
      <c r="I53" s="247"/>
      <c r="J53" s="247"/>
      <c r="K53" s="247"/>
      <c r="L53" s="247"/>
      <c r="M53" s="247"/>
      <c r="N53" s="247"/>
      <c r="O53" s="247"/>
      <c r="P53" s="247"/>
      <c r="Q53" s="247"/>
      <c r="R53" s="247"/>
      <c r="S53" s="247"/>
      <c r="T53" s="247"/>
      <c r="U53" s="247"/>
      <c r="V53" s="247"/>
      <c r="W53" s="247"/>
      <c r="X53" s="247"/>
      <c r="Y53" s="247"/>
      <c r="Z53" s="247"/>
      <c r="AA53" s="247"/>
      <c r="AB53" s="247"/>
      <c r="AC53" s="247"/>
      <c r="AD53" s="247"/>
      <c r="AE53" s="247"/>
      <c r="AF53" s="247"/>
      <c r="AG53" s="247"/>
      <c r="AH53" s="247"/>
      <c r="AI53" s="247"/>
      <c r="AJ53" s="247"/>
      <c r="AK53" s="247"/>
      <c r="AL53" s="247"/>
      <c r="AM53" s="247"/>
      <c r="AN53" s="247"/>
      <c r="AO53" s="247"/>
      <c r="AP53" s="247"/>
      <c r="AQ53" s="18"/>
    </row>
    <row r="54" spans="1:43" s="2" customFormat="1" ht="25.5" x14ac:dyDescent="0.2">
      <c r="A54" s="77" t="s">
        <v>914</v>
      </c>
      <c r="B54" s="61" t="s">
        <v>915</v>
      </c>
      <c r="C54" s="65" t="s">
        <v>916</v>
      </c>
      <c r="D54" s="79" t="s">
        <v>15</v>
      </c>
      <c r="E54" s="66">
        <v>3.07</v>
      </c>
      <c r="F54" s="63">
        <v>126.75</v>
      </c>
      <c r="G54" s="34">
        <f t="shared" si="2"/>
        <v>389.1225</v>
      </c>
      <c r="H54" s="246"/>
      <c r="I54" s="247"/>
      <c r="J54" s="247"/>
      <c r="K54" s="247"/>
      <c r="L54" s="247"/>
      <c r="M54" s="247"/>
      <c r="N54" s="247"/>
      <c r="O54" s="247"/>
      <c r="P54" s="247"/>
      <c r="Q54" s="247"/>
      <c r="R54" s="247"/>
      <c r="S54" s="247"/>
      <c r="T54" s="247"/>
      <c r="U54" s="247"/>
      <c r="V54" s="247"/>
      <c r="W54" s="247"/>
      <c r="X54" s="247"/>
      <c r="Y54" s="247"/>
      <c r="Z54" s="247"/>
      <c r="AA54" s="247"/>
      <c r="AB54" s="247"/>
      <c r="AC54" s="247"/>
      <c r="AD54" s="247"/>
      <c r="AE54" s="247"/>
      <c r="AF54" s="247"/>
      <c r="AG54" s="247"/>
      <c r="AH54" s="247"/>
      <c r="AI54" s="247"/>
      <c r="AJ54" s="247"/>
      <c r="AK54" s="247"/>
      <c r="AL54" s="247"/>
      <c r="AM54" s="247"/>
      <c r="AN54" s="247"/>
      <c r="AO54" s="247"/>
      <c r="AP54" s="247"/>
      <c r="AQ54" s="18"/>
    </row>
    <row r="55" spans="1:43" s="2" customFormat="1" x14ac:dyDescent="0.2">
      <c r="A55" s="77" t="s">
        <v>1529</v>
      </c>
      <c r="B55" s="61" t="s">
        <v>1527</v>
      </c>
      <c r="C55" s="65" t="s">
        <v>1528</v>
      </c>
      <c r="D55" s="79" t="s">
        <v>15</v>
      </c>
      <c r="E55" s="66">
        <v>101.06</v>
      </c>
      <c r="F55" s="63">
        <v>137.66999999999999</v>
      </c>
      <c r="G55" s="34">
        <f t="shared" si="2"/>
        <v>13912.930199999999</v>
      </c>
      <c r="H55" s="246"/>
      <c r="I55" s="247"/>
      <c r="J55" s="247"/>
      <c r="K55" s="247"/>
      <c r="L55" s="247"/>
      <c r="M55" s="247"/>
      <c r="N55" s="247"/>
      <c r="O55" s="247"/>
      <c r="P55" s="247"/>
      <c r="Q55" s="247"/>
      <c r="R55" s="247"/>
      <c r="S55" s="247"/>
      <c r="T55" s="247"/>
      <c r="U55" s="247"/>
      <c r="V55" s="247"/>
      <c r="W55" s="247"/>
      <c r="X55" s="247"/>
      <c r="Y55" s="247"/>
      <c r="Z55" s="247"/>
      <c r="AA55" s="247"/>
      <c r="AB55" s="247"/>
      <c r="AC55" s="247"/>
      <c r="AD55" s="247"/>
      <c r="AE55" s="247"/>
      <c r="AF55" s="247"/>
      <c r="AG55" s="247"/>
      <c r="AH55" s="247"/>
      <c r="AI55" s="247"/>
      <c r="AJ55" s="247"/>
      <c r="AK55" s="247"/>
      <c r="AL55" s="247"/>
      <c r="AM55" s="247"/>
      <c r="AN55" s="247"/>
      <c r="AO55" s="247"/>
      <c r="AP55" s="247"/>
      <c r="AQ55" s="18"/>
    </row>
    <row r="56" spans="1:43" s="2" customFormat="1" x14ac:dyDescent="0.2">
      <c r="A56" s="77" t="s">
        <v>917</v>
      </c>
      <c r="B56" s="61" t="s">
        <v>918</v>
      </c>
      <c r="C56" s="65" t="s">
        <v>919</v>
      </c>
      <c r="D56" s="79" t="s">
        <v>15</v>
      </c>
      <c r="E56" s="66">
        <v>101.06</v>
      </c>
      <c r="F56" s="63">
        <v>2.0099999999999998</v>
      </c>
      <c r="G56" s="34">
        <f t="shared" si="2"/>
        <v>203.13059999999999</v>
      </c>
      <c r="H56" s="246"/>
      <c r="I56" s="247"/>
      <c r="J56" s="247"/>
      <c r="K56" s="247"/>
      <c r="L56" s="247"/>
      <c r="M56" s="247"/>
      <c r="N56" s="247"/>
      <c r="O56" s="247"/>
      <c r="P56" s="247"/>
      <c r="Q56" s="247"/>
      <c r="R56" s="247"/>
      <c r="S56" s="247"/>
      <c r="T56" s="247"/>
      <c r="U56" s="247"/>
      <c r="V56" s="247"/>
      <c r="W56" s="247"/>
      <c r="X56" s="247"/>
      <c r="Y56" s="247"/>
      <c r="Z56" s="247"/>
      <c r="AA56" s="247"/>
      <c r="AB56" s="247"/>
      <c r="AC56" s="247"/>
      <c r="AD56" s="247"/>
      <c r="AE56" s="247"/>
      <c r="AF56" s="247"/>
      <c r="AG56" s="247"/>
      <c r="AH56" s="247"/>
      <c r="AI56" s="247"/>
      <c r="AJ56" s="247"/>
      <c r="AK56" s="247"/>
      <c r="AL56" s="247"/>
      <c r="AM56" s="247"/>
      <c r="AN56" s="247"/>
      <c r="AO56" s="247"/>
      <c r="AP56" s="247"/>
      <c r="AQ56" s="18"/>
    </row>
    <row r="57" spans="1:43" s="2" customFormat="1" x14ac:dyDescent="0.2">
      <c r="A57" s="61" t="s">
        <v>920</v>
      </c>
      <c r="B57" s="61" t="s">
        <v>921</v>
      </c>
      <c r="C57" s="65" t="s">
        <v>922</v>
      </c>
      <c r="D57" s="79" t="s">
        <v>923</v>
      </c>
      <c r="E57" s="66">
        <v>1532</v>
      </c>
      <c r="F57" s="63">
        <v>30</v>
      </c>
      <c r="G57" s="34">
        <f t="shared" si="2"/>
        <v>45960</v>
      </c>
      <c r="H57" s="246"/>
      <c r="I57" s="247"/>
      <c r="J57" s="247"/>
      <c r="K57" s="247"/>
      <c r="L57" s="247"/>
      <c r="M57" s="247"/>
      <c r="N57" s="247"/>
      <c r="O57" s="247"/>
      <c r="P57" s="247"/>
      <c r="Q57" s="247"/>
      <c r="R57" s="247"/>
      <c r="S57" s="247"/>
      <c r="T57" s="247"/>
      <c r="U57" s="247"/>
      <c r="V57" s="247"/>
      <c r="W57" s="247"/>
      <c r="X57" s="247"/>
      <c r="Y57" s="247"/>
      <c r="Z57" s="247"/>
      <c r="AA57" s="247"/>
      <c r="AB57" s="247"/>
      <c r="AC57" s="247"/>
      <c r="AD57" s="247"/>
      <c r="AE57" s="247"/>
      <c r="AF57" s="247"/>
      <c r="AG57" s="247"/>
      <c r="AH57" s="247"/>
      <c r="AI57" s="247"/>
      <c r="AJ57" s="247"/>
      <c r="AK57" s="247"/>
      <c r="AL57" s="247"/>
      <c r="AM57" s="247"/>
      <c r="AN57" s="247"/>
      <c r="AO57" s="247"/>
      <c r="AP57" s="247"/>
      <c r="AQ57" s="18"/>
    </row>
    <row r="58" spans="1:43" s="2" customFormat="1" x14ac:dyDescent="0.2">
      <c r="A58" s="61" t="s">
        <v>1531</v>
      </c>
      <c r="B58" s="61" t="s">
        <v>1530</v>
      </c>
      <c r="C58" s="65" t="s">
        <v>1660</v>
      </c>
      <c r="D58" s="79" t="s">
        <v>1079</v>
      </c>
      <c r="E58" s="66">
        <v>8</v>
      </c>
      <c r="F58" s="63">
        <v>300</v>
      </c>
      <c r="G58" s="34">
        <f t="shared" si="2"/>
        <v>2400</v>
      </c>
      <c r="H58" s="246"/>
      <c r="I58" s="247"/>
      <c r="J58" s="247"/>
      <c r="K58" s="247"/>
      <c r="L58" s="247"/>
      <c r="M58" s="247"/>
      <c r="N58" s="247"/>
      <c r="O58" s="247"/>
      <c r="P58" s="247"/>
      <c r="Q58" s="247"/>
      <c r="R58" s="247"/>
      <c r="S58" s="247"/>
      <c r="T58" s="247"/>
      <c r="U58" s="247"/>
      <c r="V58" s="247"/>
      <c r="W58" s="247"/>
      <c r="X58" s="247"/>
      <c r="Y58" s="247"/>
      <c r="Z58" s="247"/>
      <c r="AA58" s="247"/>
      <c r="AB58" s="247"/>
      <c r="AC58" s="247"/>
      <c r="AD58" s="247"/>
      <c r="AE58" s="247"/>
      <c r="AF58" s="247"/>
      <c r="AG58" s="247"/>
      <c r="AH58" s="247"/>
      <c r="AI58" s="247"/>
      <c r="AJ58" s="247"/>
      <c r="AK58" s="247"/>
      <c r="AL58" s="247"/>
      <c r="AM58" s="247"/>
      <c r="AN58" s="247"/>
      <c r="AO58" s="247"/>
      <c r="AP58" s="247"/>
      <c r="AQ58" s="18"/>
    </row>
    <row r="59" spans="1:43" s="2" customFormat="1" x14ac:dyDescent="0.2">
      <c r="A59" s="61" t="s">
        <v>924</v>
      </c>
      <c r="B59" s="61" t="s">
        <v>925</v>
      </c>
      <c r="C59" s="65" t="s">
        <v>926</v>
      </c>
      <c r="D59" s="79" t="s">
        <v>923</v>
      </c>
      <c r="E59" s="66">
        <v>84</v>
      </c>
      <c r="F59" s="63">
        <v>30</v>
      </c>
      <c r="G59" s="34">
        <f t="shared" si="2"/>
        <v>2520</v>
      </c>
      <c r="H59" s="246"/>
      <c r="I59" s="247"/>
      <c r="J59" s="247"/>
      <c r="K59" s="247"/>
      <c r="L59" s="247"/>
      <c r="M59" s="247"/>
      <c r="N59" s="247"/>
      <c r="O59" s="247"/>
      <c r="P59" s="247"/>
      <c r="Q59" s="247"/>
      <c r="R59" s="247"/>
      <c r="S59" s="247"/>
      <c r="T59" s="247"/>
      <c r="U59" s="247"/>
      <c r="V59" s="247"/>
      <c r="W59" s="247"/>
      <c r="X59" s="247"/>
      <c r="Y59" s="247"/>
      <c r="Z59" s="247"/>
      <c r="AA59" s="247"/>
      <c r="AB59" s="247"/>
      <c r="AC59" s="247"/>
      <c r="AD59" s="247"/>
      <c r="AE59" s="247"/>
      <c r="AF59" s="247"/>
      <c r="AG59" s="247"/>
      <c r="AH59" s="247"/>
      <c r="AI59" s="247"/>
      <c r="AJ59" s="247"/>
      <c r="AK59" s="247"/>
      <c r="AL59" s="247"/>
      <c r="AM59" s="247"/>
      <c r="AN59" s="247"/>
      <c r="AO59" s="247"/>
      <c r="AP59" s="247"/>
      <c r="AQ59" s="18"/>
    </row>
    <row r="60" spans="1:43" s="2" customFormat="1" x14ac:dyDescent="0.2">
      <c r="A60" s="61" t="s">
        <v>1533</v>
      </c>
      <c r="B60" s="61" t="s">
        <v>1532</v>
      </c>
      <c r="C60" s="65" t="s">
        <v>1661</v>
      </c>
      <c r="D60" s="79" t="s">
        <v>15</v>
      </c>
      <c r="E60" s="66">
        <v>101.06</v>
      </c>
      <c r="F60" s="63">
        <v>52.55</v>
      </c>
      <c r="G60" s="34">
        <f t="shared" si="2"/>
        <v>5310.7029999999995</v>
      </c>
      <c r="H60" s="246"/>
      <c r="I60" s="247"/>
      <c r="J60" s="247"/>
      <c r="K60" s="247"/>
      <c r="L60" s="247"/>
      <c r="M60" s="247"/>
      <c r="N60" s="247"/>
      <c r="O60" s="247"/>
      <c r="P60" s="247"/>
      <c r="Q60" s="247"/>
      <c r="R60" s="247"/>
      <c r="S60" s="247"/>
      <c r="T60" s="247"/>
      <c r="U60" s="247"/>
      <c r="V60" s="247"/>
      <c r="W60" s="247"/>
      <c r="X60" s="247"/>
      <c r="Y60" s="247"/>
      <c r="Z60" s="247"/>
      <c r="AA60" s="247"/>
      <c r="AB60" s="247"/>
      <c r="AC60" s="247"/>
      <c r="AD60" s="247"/>
      <c r="AE60" s="247"/>
      <c r="AF60" s="247"/>
      <c r="AG60" s="247"/>
      <c r="AH60" s="247"/>
      <c r="AI60" s="247"/>
      <c r="AJ60" s="247"/>
      <c r="AK60" s="247"/>
      <c r="AL60" s="247"/>
      <c r="AM60" s="247"/>
      <c r="AN60" s="247"/>
      <c r="AO60" s="247"/>
      <c r="AP60" s="247"/>
      <c r="AQ60" s="18"/>
    </row>
    <row r="61" spans="1:43" s="2" customFormat="1" x14ac:dyDescent="0.2">
      <c r="A61" s="86" t="s">
        <v>66</v>
      </c>
      <c r="B61" s="64" t="s">
        <v>67</v>
      </c>
      <c r="C61" s="64" t="s">
        <v>1003</v>
      </c>
      <c r="D61" s="79"/>
      <c r="E61" s="325"/>
      <c r="F61" s="326"/>
      <c r="G61" s="34"/>
      <c r="H61" s="246"/>
      <c r="I61" s="247"/>
      <c r="J61" s="247"/>
      <c r="K61" s="247"/>
      <c r="L61" s="247"/>
      <c r="M61" s="247"/>
      <c r="N61" s="247"/>
      <c r="O61" s="247"/>
      <c r="P61" s="247"/>
      <c r="Q61" s="247"/>
      <c r="R61" s="247"/>
      <c r="S61" s="247"/>
      <c r="T61" s="247"/>
      <c r="U61" s="247"/>
      <c r="V61" s="247"/>
      <c r="W61" s="247"/>
      <c r="X61" s="247"/>
      <c r="Y61" s="247"/>
      <c r="Z61" s="247"/>
      <c r="AA61" s="247"/>
      <c r="AB61" s="247"/>
      <c r="AC61" s="247"/>
      <c r="AD61" s="247"/>
      <c r="AE61" s="247"/>
      <c r="AF61" s="247"/>
      <c r="AG61" s="247"/>
      <c r="AH61" s="247"/>
      <c r="AI61" s="247"/>
      <c r="AJ61" s="247"/>
      <c r="AK61" s="247"/>
      <c r="AL61" s="247"/>
      <c r="AM61" s="247"/>
      <c r="AN61" s="247"/>
      <c r="AO61" s="247"/>
      <c r="AP61" s="247"/>
      <c r="AQ61" s="18"/>
    </row>
    <row r="62" spans="1:43" s="2" customFormat="1" ht="25.5" x14ac:dyDescent="0.2">
      <c r="A62" s="77" t="s">
        <v>208</v>
      </c>
      <c r="B62" s="61" t="s">
        <v>238</v>
      </c>
      <c r="C62" s="65" t="s">
        <v>2141</v>
      </c>
      <c r="D62" s="79" t="s">
        <v>16</v>
      </c>
      <c r="E62" s="66">
        <v>40.42</v>
      </c>
      <c r="F62" s="63">
        <v>29.23</v>
      </c>
      <c r="G62" s="34">
        <f t="shared" si="0"/>
        <v>1181.4766</v>
      </c>
      <c r="H62" s="246"/>
      <c r="I62" s="247"/>
      <c r="J62" s="247"/>
      <c r="K62" s="247"/>
      <c r="L62" s="247"/>
      <c r="M62" s="247"/>
      <c r="N62" s="247"/>
      <c r="O62" s="247"/>
      <c r="P62" s="247"/>
      <c r="Q62" s="247"/>
      <c r="R62" s="247"/>
      <c r="S62" s="247"/>
      <c r="T62" s="247"/>
      <c r="U62" s="247"/>
      <c r="V62" s="247"/>
      <c r="W62" s="247"/>
      <c r="X62" s="247"/>
      <c r="Y62" s="247"/>
      <c r="Z62" s="247"/>
      <c r="AA62" s="247"/>
      <c r="AB62" s="247"/>
      <c r="AC62" s="247"/>
      <c r="AD62" s="247"/>
      <c r="AE62" s="247"/>
      <c r="AF62" s="247"/>
      <c r="AG62" s="247"/>
      <c r="AH62" s="247"/>
      <c r="AI62" s="247"/>
      <c r="AJ62" s="247"/>
      <c r="AK62" s="247"/>
      <c r="AL62" s="247"/>
      <c r="AM62" s="247"/>
      <c r="AN62" s="247"/>
      <c r="AO62" s="247"/>
      <c r="AP62" s="247"/>
      <c r="AQ62" s="18"/>
    </row>
    <row r="63" spans="1:43" s="2" customFormat="1" x14ac:dyDescent="0.2">
      <c r="A63" s="77" t="s">
        <v>1546</v>
      </c>
      <c r="B63" s="61" t="s">
        <v>1547</v>
      </c>
      <c r="C63" s="65" t="s">
        <v>1548</v>
      </c>
      <c r="D63" s="79" t="s">
        <v>16</v>
      </c>
      <c r="E63" s="66">
        <v>8.2799999999999994</v>
      </c>
      <c r="F63" s="63">
        <v>25.5</v>
      </c>
      <c r="G63" s="34">
        <f t="shared" si="0"/>
        <v>211.14</v>
      </c>
      <c r="H63" s="246"/>
      <c r="I63" s="247"/>
      <c r="J63" s="247"/>
      <c r="K63" s="247"/>
      <c r="L63" s="247"/>
      <c r="M63" s="247"/>
      <c r="N63" s="247"/>
      <c r="O63" s="247"/>
      <c r="P63" s="247"/>
      <c r="Q63" s="247"/>
      <c r="R63" s="247"/>
      <c r="S63" s="247"/>
      <c r="T63" s="247"/>
      <c r="U63" s="247"/>
      <c r="V63" s="247"/>
      <c r="W63" s="247"/>
      <c r="X63" s="247"/>
      <c r="Y63" s="247"/>
      <c r="Z63" s="247"/>
      <c r="AA63" s="247"/>
      <c r="AB63" s="247"/>
      <c r="AC63" s="247"/>
      <c r="AD63" s="247"/>
      <c r="AE63" s="247"/>
      <c r="AF63" s="247"/>
      <c r="AG63" s="247"/>
      <c r="AH63" s="247"/>
      <c r="AI63" s="247"/>
      <c r="AJ63" s="247"/>
      <c r="AK63" s="247"/>
      <c r="AL63" s="247"/>
      <c r="AM63" s="247"/>
      <c r="AN63" s="247"/>
      <c r="AO63" s="247"/>
      <c r="AP63" s="247"/>
      <c r="AQ63" s="18"/>
    </row>
    <row r="64" spans="1:43" s="2" customFormat="1" x14ac:dyDescent="0.2">
      <c r="A64" s="77" t="s">
        <v>234</v>
      </c>
      <c r="B64" s="61" t="s">
        <v>235</v>
      </c>
      <c r="C64" s="65" t="s">
        <v>1001</v>
      </c>
      <c r="D64" s="79" t="s">
        <v>16</v>
      </c>
      <c r="E64" s="66">
        <v>11.15</v>
      </c>
      <c r="F64" s="63">
        <v>26.16</v>
      </c>
      <c r="G64" s="34">
        <f t="shared" si="0"/>
        <v>291.68400000000003</v>
      </c>
      <c r="H64" s="246"/>
      <c r="I64" s="247"/>
      <c r="J64" s="247"/>
      <c r="K64" s="247"/>
      <c r="L64" s="247"/>
      <c r="M64" s="247"/>
      <c r="N64" s="247"/>
      <c r="O64" s="247"/>
      <c r="P64" s="247"/>
      <c r="Q64" s="247"/>
      <c r="R64" s="247"/>
      <c r="S64" s="247"/>
      <c r="T64" s="247"/>
      <c r="U64" s="247"/>
      <c r="V64" s="247"/>
      <c r="W64" s="247"/>
      <c r="X64" s="247"/>
      <c r="Y64" s="247"/>
      <c r="Z64" s="247"/>
      <c r="AA64" s="247"/>
      <c r="AB64" s="247"/>
      <c r="AC64" s="247"/>
      <c r="AD64" s="247"/>
      <c r="AE64" s="247"/>
      <c r="AF64" s="247"/>
      <c r="AG64" s="247"/>
      <c r="AH64" s="247"/>
      <c r="AI64" s="247"/>
      <c r="AJ64" s="247"/>
      <c r="AK64" s="247"/>
      <c r="AL64" s="247"/>
      <c r="AM64" s="247"/>
      <c r="AN64" s="247"/>
      <c r="AO64" s="247"/>
      <c r="AP64" s="247"/>
      <c r="AQ64" s="18"/>
    </row>
    <row r="65" spans="1:43" s="2" customFormat="1" ht="25.5" x14ac:dyDescent="0.2">
      <c r="A65" s="77" t="s">
        <v>236</v>
      </c>
      <c r="B65" s="61" t="s">
        <v>237</v>
      </c>
      <c r="C65" s="65" t="s">
        <v>1002</v>
      </c>
      <c r="D65" s="79" t="s">
        <v>16</v>
      </c>
      <c r="E65" s="66">
        <v>4.3</v>
      </c>
      <c r="F65" s="63">
        <v>45.91</v>
      </c>
      <c r="G65" s="34">
        <f t="shared" si="0"/>
        <v>197.41299999999998</v>
      </c>
      <c r="H65" s="246"/>
      <c r="I65" s="247"/>
      <c r="J65" s="247"/>
      <c r="K65" s="247"/>
      <c r="L65" s="247"/>
      <c r="M65" s="247"/>
      <c r="N65" s="247"/>
      <c r="O65" s="247"/>
      <c r="P65" s="247"/>
      <c r="Q65" s="247"/>
      <c r="R65" s="247"/>
      <c r="S65" s="247"/>
      <c r="T65" s="247"/>
      <c r="U65" s="247"/>
      <c r="V65" s="247"/>
      <c r="W65" s="247"/>
      <c r="X65" s="247"/>
      <c r="Y65" s="247"/>
      <c r="Z65" s="247"/>
      <c r="AA65" s="247"/>
      <c r="AB65" s="247"/>
      <c r="AC65" s="247"/>
      <c r="AD65" s="247"/>
      <c r="AE65" s="247"/>
      <c r="AF65" s="247"/>
      <c r="AG65" s="247"/>
      <c r="AH65" s="247"/>
      <c r="AI65" s="247"/>
      <c r="AJ65" s="247"/>
      <c r="AK65" s="247"/>
      <c r="AL65" s="247"/>
      <c r="AM65" s="247"/>
      <c r="AN65" s="247"/>
      <c r="AO65" s="247"/>
      <c r="AP65" s="247"/>
      <c r="AQ65" s="18"/>
    </row>
    <row r="66" spans="1:43" s="2" customFormat="1" x14ac:dyDescent="0.2">
      <c r="A66" s="86" t="s">
        <v>68</v>
      </c>
      <c r="B66" s="64" t="s">
        <v>69</v>
      </c>
      <c r="C66" s="64" t="s">
        <v>1075</v>
      </c>
      <c r="D66" s="79"/>
      <c r="E66" s="325"/>
      <c r="F66" s="326"/>
      <c r="G66" s="34"/>
      <c r="H66" s="246"/>
      <c r="I66" s="247"/>
      <c r="J66" s="247"/>
      <c r="K66" s="247"/>
      <c r="L66" s="247"/>
      <c r="M66" s="247"/>
      <c r="N66" s="247"/>
      <c r="O66" s="247"/>
      <c r="P66" s="247"/>
      <c r="Q66" s="247"/>
      <c r="R66" s="247"/>
      <c r="S66" s="247"/>
      <c r="T66" s="247"/>
      <c r="U66" s="247"/>
      <c r="V66" s="247"/>
      <c r="W66" s="247"/>
      <c r="X66" s="247"/>
      <c r="Y66" s="247"/>
      <c r="Z66" s="247"/>
      <c r="AA66" s="247"/>
      <c r="AB66" s="247"/>
      <c r="AC66" s="247"/>
      <c r="AD66" s="247"/>
      <c r="AE66" s="247"/>
      <c r="AF66" s="247"/>
      <c r="AG66" s="247"/>
      <c r="AH66" s="247"/>
      <c r="AI66" s="247"/>
      <c r="AJ66" s="247"/>
      <c r="AK66" s="247"/>
      <c r="AL66" s="247"/>
      <c r="AM66" s="247"/>
      <c r="AN66" s="247"/>
      <c r="AO66" s="247"/>
      <c r="AP66" s="247"/>
      <c r="AQ66" s="18"/>
    </row>
    <row r="67" spans="1:43" s="2" customFormat="1" x14ac:dyDescent="0.2">
      <c r="A67" s="77" t="s">
        <v>239</v>
      </c>
      <c r="B67" s="61" t="s">
        <v>329</v>
      </c>
      <c r="C67" s="65" t="s">
        <v>1576</v>
      </c>
      <c r="D67" s="79" t="s">
        <v>16</v>
      </c>
      <c r="E67" s="66">
        <v>4998.87</v>
      </c>
      <c r="F67" s="63">
        <v>5.28</v>
      </c>
      <c r="G67" s="34">
        <f t="shared" si="0"/>
        <v>26394.033600000002</v>
      </c>
      <c r="H67" s="246"/>
      <c r="I67" s="247"/>
      <c r="J67" s="247"/>
      <c r="K67" s="247"/>
      <c r="L67" s="247"/>
      <c r="M67" s="247"/>
      <c r="N67" s="247"/>
      <c r="O67" s="247"/>
      <c r="P67" s="247"/>
      <c r="Q67" s="247"/>
      <c r="R67" s="247"/>
      <c r="S67" s="247"/>
      <c r="T67" s="247"/>
      <c r="U67" s="247"/>
      <c r="V67" s="247"/>
      <c r="W67" s="247"/>
      <c r="X67" s="247"/>
      <c r="Y67" s="247"/>
      <c r="Z67" s="247"/>
      <c r="AA67" s="247"/>
      <c r="AB67" s="247"/>
      <c r="AC67" s="247"/>
      <c r="AD67" s="247"/>
      <c r="AE67" s="247"/>
      <c r="AF67" s="247"/>
      <c r="AG67" s="247"/>
      <c r="AH67" s="247"/>
      <c r="AI67" s="247"/>
      <c r="AJ67" s="247"/>
      <c r="AK67" s="247"/>
      <c r="AL67" s="247"/>
      <c r="AM67" s="247"/>
      <c r="AN67" s="247"/>
      <c r="AO67" s="247"/>
      <c r="AP67" s="247"/>
      <c r="AQ67" s="18"/>
    </row>
    <row r="68" spans="1:43" s="2" customFormat="1" x14ac:dyDescent="0.2">
      <c r="A68" s="77" t="s">
        <v>141</v>
      </c>
      <c r="B68" s="61" t="s">
        <v>866</v>
      </c>
      <c r="C68" s="65" t="s">
        <v>1577</v>
      </c>
      <c r="D68" s="79" t="s">
        <v>16</v>
      </c>
      <c r="E68" s="66">
        <v>3125.64</v>
      </c>
      <c r="F68" s="63">
        <f>52*1.1*1.13</f>
        <v>64.635999999999996</v>
      </c>
      <c r="G68" s="34">
        <f t="shared" si="0"/>
        <v>202028.86703999998</v>
      </c>
      <c r="H68" s="246"/>
      <c r="I68" s="247"/>
      <c r="J68" s="247"/>
      <c r="K68" s="247"/>
      <c r="L68" s="247"/>
      <c r="M68" s="247"/>
      <c r="N68" s="247"/>
      <c r="O68" s="247"/>
      <c r="P68" s="247"/>
      <c r="Q68" s="247"/>
      <c r="R68" s="247"/>
      <c r="S68" s="247"/>
      <c r="T68" s="247"/>
      <c r="U68" s="247"/>
      <c r="V68" s="247"/>
      <c r="W68" s="247"/>
      <c r="X68" s="247"/>
      <c r="Y68" s="247"/>
      <c r="Z68" s="247"/>
      <c r="AA68" s="247"/>
      <c r="AB68" s="247"/>
      <c r="AC68" s="247"/>
      <c r="AD68" s="247"/>
      <c r="AE68" s="247"/>
      <c r="AF68" s="247"/>
      <c r="AG68" s="247"/>
      <c r="AH68" s="247"/>
      <c r="AI68" s="247"/>
      <c r="AJ68" s="247"/>
      <c r="AK68" s="247"/>
      <c r="AL68" s="247"/>
      <c r="AM68" s="247"/>
      <c r="AN68" s="247"/>
      <c r="AO68" s="247"/>
      <c r="AP68" s="247"/>
      <c r="AQ68" s="18"/>
    </row>
    <row r="69" spans="1:43" s="2" customFormat="1" x14ac:dyDescent="0.2">
      <c r="A69" s="77" t="s">
        <v>178</v>
      </c>
      <c r="B69" s="61" t="s">
        <v>865</v>
      </c>
      <c r="C69" s="65" t="s">
        <v>1578</v>
      </c>
      <c r="D69" s="79" t="s">
        <v>16</v>
      </c>
      <c r="E69" s="66">
        <v>53.59</v>
      </c>
      <c r="F69" s="63">
        <f>34*1.1*1.13</f>
        <v>42.262</v>
      </c>
      <c r="G69" s="34">
        <f t="shared" si="0"/>
        <v>2264.8205800000001</v>
      </c>
      <c r="H69" s="246"/>
      <c r="I69" s="247"/>
      <c r="J69" s="247"/>
      <c r="K69" s="247"/>
      <c r="L69" s="247"/>
      <c r="M69" s="247"/>
      <c r="N69" s="247"/>
      <c r="O69" s="247"/>
      <c r="P69" s="247"/>
      <c r="Q69" s="247"/>
      <c r="R69" s="247"/>
      <c r="S69" s="247"/>
      <c r="T69" s="247"/>
      <c r="U69" s="247"/>
      <c r="V69" s="247"/>
      <c r="W69" s="247"/>
      <c r="X69" s="247"/>
      <c r="Y69" s="247"/>
      <c r="Z69" s="247"/>
      <c r="AA69" s="247"/>
      <c r="AB69" s="247"/>
      <c r="AC69" s="247"/>
      <c r="AD69" s="247"/>
      <c r="AE69" s="247"/>
      <c r="AF69" s="247"/>
      <c r="AG69" s="247"/>
      <c r="AH69" s="247"/>
      <c r="AI69" s="247"/>
      <c r="AJ69" s="247"/>
      <c r="AK69" s="247"/>
      <c r="AL69" s="247"/>
      <c r="AM69" s="247"/>
      <c r="AN69" s="247"/>
      <c r="AO69" s="247"/>
      <c r="AP69" s="247"/>
      <c r="AQ69" s="18"/>
    </row>
    <row r="70" spans="1:43" s="2" customFormat="1" x14ac:dyDescent="0.2">
      <c r="A70" s="77" t="s">
        <v>142</v>
      </c>
      <c r="B70" s="61" t="s">
        <v>330</v>
      </c>
      <c r="C70" s="65" t="s">
        <v>1579</v>
      </c>
      <c r="D70" s="79" t="s">
        <v>16</v>
      </c>
      <c r="E70" s="66">
        <v>2279.58</v>
      </c>
      <c r="F70" s="63">
        <v>49.1</v>
      </c>
      <c r="G70" s="34">
        <f t="shared" si="0"/>
        <v>111927.378</v>
      </c>
      <c r="H70" s="246"/>
      <c r="I70" s="247"/>
      <c r="J70" s="247"/>
      <c r="K70" s="247"/>
      <c r="L70" s="247"/>
      <c r="M70" s="247"/>
      <c r="N70" s="247"/>
      <c r="O70" s="247"/>
      <c r="P70" s="247"/>
      <c r="Q70" s="247"/>
      <c r="R70" s="247"/>
      <c r="S70" s="247"/>
      <c r="T70" s="247"/>
      <c r="U70" s="247"/>
      <c r="V70" s="247"/>
      <c r="W70" s="247"/>
      <c r="X70" s="247"/>
      <c r="Y70" s="247"/>
      <c r="Z70" s="247"/>
      <c r="AA70" s="247"/>
      <c r="AB70" s="247"/>
      <c r="AC70" s="247"/>
      <c r="AD70" s="247"/>
      <c r="AE70" s="247"/>
      <c r="AF70" s="247"/>
      <c r="AG70" s="247"/>
      <c r="AH70" s="247"/>
      <c r="AI70" s="247"/>
      <c r="AJ70" s="247"/>
      <c r="AK70" s="247"/>
      <c r="AL70" s="247"/>
      <c r="AM70" s="247"/>
      <c r="AN70" s="247"/>
      <c r="AO70" s="247"/>
      <c r="AP70" s="247"/>
      <c r="AQ70" s="18"/>
    </row>
    <row r="71" spans="1:43" s="2" customFormat="1" x14ac:dyDescent="0.2">
      <c r="A71" s="77" t="s">
        <v>144</v>
      </c>
      <c r="B71" s="61" t="s">
        <v>243</v>
      </c>
      <c r="C71" s="65" t="s">
        <v>1580</v>
      </c>
      <c r="D71" s="79" t="s">
        <v>16</v>
      </c>
      <c r="E71" s="66">
        <v>926.92</v>
      </c>
      <c r="F71" s="63">
        <f>21.75</f>
        <v>21.75</v>
      </c>
      <c r="G71" s="34">
        <f t="shared" si="0"/>
        <v>20160.509999999998</v>
      </c>
      <c r="H71" s="246"/>
      <c r="I71" s="247"/>
      <c r="J71" s="247"/>
      <c r="K71" s="247"/>
      <c r="L71" s="247"/>
      <c r="M71" s="247"/>
      <c r="N71" s="247"/>
      <c r="O71" s="247"/>
      <c r="P71" s="247"/>
      <c r="Q71" s="247"/>
      <c r="R71" s="247"/>
      <c r="S71" s="247"/>
      <c r="T71" s="247"/>
      <c r="U71" s="247"/>
      <c r="V71" s="247"/>
      <c r="W71" s="247"/>
      <c r="X71" s="247"/>
      <c r="Y71" s="247"/>
      <c r="Z71" s="247"/>
      <c r="AA71" s="247"/>
      <c r="AB71" s="247"/>
      <c r="AC71" s="247"/>
      <c r="AD71" s="247"/>
      <c r="AE71" s="247"/>
      <c r="AF71" s="247"/>
      <c r="AG71" s="247"/>
      <c r="AH71" s="247"/>
      <c r="AI71" s="247"/>
      <c r="AJ71" s="247"/>
      <c r="AK71" s="247"/>
      <c r="AL71" s="247"/>
      <c r="AM71" s="247"/>
      <c r="AN71" s="247"/>
      <c r="AO71" s="247"/>
      <c r="AP71" s="247"/>
      <c r="AQ71" s="18"/>
    </row>
    <row r="72" spans="1:43" s="2" customFormat="1" x14ac:dyDescent="0.2">
      <c r="A72" s="77" t="s">
        <v>1710</v>
      </c>
      <c r="B72" s="67" t="s">
        <v>2137</v>
      </c>
      <c r="C72" s="68" t="s">
        <v>2130</v>
      </c>
      <c r="D72" s="79" t="s">
        <v>16</v>
      </c>
      <c r="E72" s="69">
        <v>28.8</v>
      </c>
      <c r="F72" s="63">
        <v>52.83</v>
      </c>
      <c r="G72" s="35">
        <f>+F72*E72</f>
        <v>1521.5039999999999</v>
      </c>
      <c r="H72" s="246"/>
      <c r="I72" s="247"/>
      <c r="J72" s="247"/>
      <c r="K72" s="247"/>
      <c r="L72" s="247"/>
      <c r="M72" s="247"/>
      <c r="N72" s="247"/>
      <c r="O72" s="247"/>
      <c r="P72" s="247"/>
      <c r="Q72" s="247"/>
      <c r="R72" s="247"/>
      <c r="S72" s="247"/>
      <c r="T72" s="247"/>
      <c r="U72" s="247"/>
      <c r="V72" s="247"/>
      <c r="W72" s="247"/>
      <c r="X72" s="247"/>
      <c r="Y72" s="247"/>
      <c r="Z72" s="247"/>
      <c r="AA72" s="247"/>
      <c r="AB72" s="247"/>
      <c r="AC72" s="247"/>
      <c r="AD72" s="247"/>
      <c r="AE72" s="247"/>
      <c r="AF72" s="247"/>
      <c r="AG72" s="247"/>
      <c r="AH72" s="247"/>
      <c r="AI72" s="247"/>
      <c r="AJ72" s="247"/>
      <c r="AK72" s="247"/>
      <c r="AL72" s="247"/>
      <c r="AM72" s="247"/>
      <c r="AN72" s="247"/>
      <c r="AO72" s="247"/>
      <c r="AP72" s="247"/>
      <c r="AQ72" s="18"/>
    </row>
    <row r="73" spans="1:43" s="2" customFormat="1" x14ac:dyDescent="0.2">
      <c r="A73" s="86" t="s">
        <v>70</v>
      </c>
      <c r="B73" s="64" t="s">
        <v>71</v>
      </c>
      <c r="C73" s="64" t="s">
        <v>1004</v>
      </c>
      <c r="D73" s="79"/>
      <c r="E73" s="325"/>
      <c r="F73" s="326"/>
      <c r="G73" s="34"/>
      <c r="H73" s="246"/>
      <c r="I73" s="247"/>
      <c r="J73" s="247"/>
      <c r="K73" s="247"/>
      <c r="L73" s="247"/>
      <c r="M73" s="247"/>
      <c r="N73" s="247"/>
      <c r="O73" s="247"/>
      <c r="P73" s="247"/>
      <c r="Q73" s="247"/>
      <c r="R73" s="247"/>
      <c r="S73" s="247"/>
      <c r="T73" s="247"/>
      <c r="U73" s="247"/>
      <c r="V73" s="247"/>
      <c r="W73" s="247"/>
      <c r="X73" s="247"/>
      <c r="Y73" s="247"/>
      <c r="Z73" s="247"/>
      <c r="AA73" s="247"/>
      <c r="AB73" s="247"/>
      <c r="AC73" s="247"/>
      <c r="AD73" s="247"/>
      <c r="AE73" s="247"/>
      <c r="AF73" s="247"/>
      <c r="AG73" s="247"/>
      <c r="AH73" s="247"/>
      <c r="AI73" s="247"/>
      <c r="AJ73" s="247"/>
      <c r="AK73" s="247"/>
      <c r="AL73" s="247"/>
      <c r="AM73" s="247"/>
      <c r="AN73" s="247"/>
      <c r="AO73" s="247"/>
      <c r="AP73" s="247"/>
      <c r="AQ73" s="18"/>
    </row>
    <row r="74" spans="1:43" s="2" customFormat="1" ht="25.5" x14ac:dyDescent="0.2">
      <c r="A74" s="77" t="s">
        <v>31</v>
      </c>
      <c r="B74" s="61" t="s">
        <v>32</v>
      </c>
      <c r="C74" s="65" t="s">
        <v>33</v>
      </c>
      <c r="D74" s="79" t="s">
        <v>16</v>
      </c>
      <c r="E74" s="66">
        <v>185.8</v>
      </c>
      <c r="F74" s="63">
        <v>24.56</v>
      </c>
      <c r="G74" s="34">
        <f t="shared" si="0"/>
        <v>4563.2479999999996</v>
      </c>
      <c r="H74" s="246"/>
      <c r="I74" s="247"/>
      <c r="J74" s="247"/>
      <c r="K74" s="247"/>
      <c r="L74" s="247"/>
      <c r="M74" s="247"/>
      <c r="N74" s="247"/>
      <c r="O74" s="247"/>
      <c r="P74" s="247"/>
      <c r="Q74" s="247"/>
      <c r="R74" s="247"/>
      <c r="S74" s="247"/>
      <c r="T74" s="247"/>
      <c r="U74" s="247"/>
      <c r="V74" s="247"/>
      <c r="W74" s="247"/>
      <c r="X74" s="247"/>
      <c r="Y74" s="247"/>
      <c r="Z74" s="247"/>
      <c r="AA74" s="247"/>
      <c r="AB74" s="247"/>
      <c r="AC74" s="247"/>
      <c r="AD74" s="247"/>
      <c r="AE74" s="247"/>
      <c r="AF74" s="247"/>
      <c r="AG74" s="247"/>
      <c r="AH74" s="247"/>
      <c r="AI74" s="247"/>
      <c r="AJ74" s="247"/>
      <c r="AK74" s="247"/>
      <c r="AL74" s="247"/>
      <c r="AM74" s="247"/>
      <c r="AN74" s="247"/>
      <c r="AO74" s="247"/>
      <c r="AP74" s="247"/>
      <c r="AQ74" s="18"/>
    </row>
    <row r="75" spans="1:43" s="2" customFormat="1" ht="25.5" x14ac:dyDescent="0.2">
      <c r="A75" s="77" t="s">
        <v>196</v>
      </c>
      <c r="B75" s="61" t="s">
        <v>331</v>
      </c>
      <c r="C75" s="65" t="s">
        <v>1005</v>
      </c>
      <c r="D75" s="79" t="s">
        <v>16</v>
      </c>
      <c r="E75" s="66">
        <v>875.07</v>
      </c>
      <c r="F75" s="63">
        <v>10.23</v>
      </c>
      <c r="G75" s="34">
        <f t="shared" si="0"/>
        <v>8951.9661000000015</v>
      </c>
      <c r="H75" s="246"/>
      <c r="I75" s="247"/>
      <c r="J75" s="247"/>
      <c r="K75" s="247"/>
      <c r="L75" s="247"/>
      <c r="M75" s="247"/>
      <c r="N75" s="247"/>
      <c r="O75" s="247"/>
      <c r="P75" s="247"/>
      <c r="Q75" s="247"/>
      <c r="R75" s="247"/>
      <c r="S75" s="247"/>
      <c r="T75" s="247"/>
      <c r="U75" s="247"/>
      <c r="V75" s="247"/>
      <c r="W75" s="247"/>
      <c r="X75" s="247"/>
      <c r="Y75" s="247"/>
      <c r="Z75" s="247"/>
      <c r="AA75" s="247"/>
      <c r="AB75" s="247"/>
      <c r="AC75" s="247"/>
      <c r="AD75" s="247"/>
      <c r="AE75" s="247"/>
      <c r="AF75" s="247"/>
      <c r="AG75" s="247"/>
      <c r="AH75" s="247"/>
      <c r="AI75" s="247"/>
      <c r="AJ75" s="247"/>
      <c r="AK75" s="247"/>
      <c r="AL75" s="247"/>
      <c r="AM75" s="247"/>
      <c r="AN75" s="247"/>
      <c r="AO75" s="247"/>
      <c r="AP75" s="247"/>
      <c r="AQ75" s="18"/>
    </row>
    <row r="76" spans="1:43" s="2" customFormat="1" ht="38.25" x14ac:dyDescent="0.2">
      <c r="A76" s="77" t="s">
        <v>197</v>
      </c>
      <c r="B76" s="61" t="s">
        <v>332</v>
      </c>
      <c r="C76" s="65" t="s">
        <v>1006</v>
      </c>
      <c r="D76" s="79" t="s">
        <v>16</v>
      </c>
      <c r="E76" s="66">
        <v>84.6</v>
      </c>
      <c r="F76" s="63">
        <v>27.63</v>
      </c>
      <c r="G76" s="34">
        <f t="shared" si="0"/>
        <v>2337.4979999999996</v>
      </c>
      <c r="H76" s="246"/>
      <c r="I76" s="247"/>
      <c r="J76" s="247"/>
      <c r="K76" s="247"/>
      <c r="L76" s="247"/>
      <c r="M76" s="247"/>
      <c r="N76" s="247"/>
      <c r="O76" s="247"/>
      <c r="P76" s="247"/>
      <c r="Q76" s="247"/>
      <c r="R76" s="247"/>
      <c r="S76" s="247"/>
      <c r="T76" s="247"/>
      <c r="U76" s="247"/>
      <c r="V76" s="247"/>
      <c r="W76" s="247"/>
      <c r="X76" s="247"/>
      <c r="Y76" s="247"/>
      <c r="Z76" s="247"/>
      <c r="AA76" s="247"/>
      <c r="AB76" s="247"/>
      <c r="AC76" s="247"/>
      <c r="AD76" s="247"/>
      <c r="AE76" s="247"/>
      <c r="AF76" s="247"/>
      <c r="AG76" s="247"/>
      <c r="AH76" s="247"/>
      <c r="AI76" s="247"/>
      <c r="AJ76" s="247"/>
      <c r="AK76" s="247"/>
      <c r="AL76" s="247"/>
      <c r="AM76" s="247"/>
      <c r="AN76" s="247"/>
      <c r="AO76" s="247"/>
      <c r="AP76" s="247"/>
      <c r="AQ76" s="18"/>
    </row>
    <row r="77" spans="1:43" s="2" customFormat="1" ht="25.5" x14ac:dyDescent="0.2">
      <c r="A77" s="77" t="s">
        <v>198</v>
      </c>
      <c r="B77" s="61" t="s">
        <v>323</v>
      </c>
      <c r="C77" s="65" t="s">
        <v>1007</v>
      </c>
      <c r="D77" s="79" t="s">
        <v>16</v>
      </c>
      <c r="E77" s="66">
        <v>872.07</v>
      </c>
      <c r="F77" s="63">
        <v>22.51</v>
      </c>
      <c r="G77" s="34">
        <f t="shared" si="0"/>
        <v>19630.295700000002</v>
      </c>
      <c r="H77" s="246"/>
      <c r="I77" s="247"/>
      <c r="J77" s="247"/>
      <c r="K77" s="247"/>
      <c r="L77" s="247"/>
      <c r="M77" s="247"/>
      <c r="N77" s="247"/>
      <c r="O77" s="247"/>
      <c r="P77" s="247"/>
      <c r="Q77" s="247"/>
      <c r="R77" s="247"/>
      <c r="S77" s="247"/>
      <c r="T77" s="247"/>
      <c r="U77" s="247"/>
      <c r="V77" s="247"/>
      <c r="W77" s="247"/>
      <c r="X77" s="247"/>
      <c r="Y77" s="247"/>
      <c r="Z77" s="247"/>
      <c r="AA77" s="247"/>
      <c r="AB77" s="247"/>
      <c r="AC77" s="247"/>
      <c r="AD77" s="247"/>
      <c r="AE77" s="247"/>
      <c r="AF77" s="247"/>
      <c r="AG77" s="247"/>
      <c r="AH77" s="247"/>
      <c r="AI77" s="247"/>
      <c r="AJ77" s="247"/>
      <c r="AK77" s="247"/>
      <c r="AL77" s="247"/>
      <c r="AM77" s="247"/>
      <c r="AN77" s="247"/>
      <c r="AO77" s="247"/>
      <c r="AP77" s="247"/>
      <c r="AQ77" s="18"/>
    </row>
    <row r="78" spans="1:43" s="2" customFormat="1" ht="25.5" x14ac:dyDescent="0.2">
      <c r="A78" s="77" t="s">
        <v>200</v>
      </c>
      <c r="B78" s="61" t="s">
        <v>324</v>
      </c>
      <c r="C78" s="65" t="s">
        <v>1008</v>
      </c>
      <c r="D78" s="79" t="s">
        <v>16</v>
      </c>
      <c r="E78" s="66">
        <v>61.17</v>
      </c>
      <c r="F78" s="63">
        <v>28.86</v>
      </c>
      <c r="G78" s="34">
        <f t="shared" si="0"/>
        <v>1765.3661999999999</v>
      </c>
      <c r="H78" s="246"/>
      <c r="I78" s="247"/>
      <c r="J78" s="247"/>
      <c r="K78" s="247"/>
      <c r="L78" s="247"/>
      <c r="M78" s="247"/>
      <c r="N78" s="247"/>
      <c r="O78" s="247"/>
      <c r="P78" s="247"/>
      <c r="Q78" s="247"/>
      <c r="R78" s="247"/>
      <c r="S78" s="247"/>
      <c r="T78" s="247"/>
      <c r="U78" s="247"/>
      <c r="V78" s="247"/>
      <c r="W78" s="247"/>
      <c r="X78" s="247"/>
      <c r="Y78" s="247"/>
      <c r="Z78" s="247"/>
      <c r="AA78" s="247"/>
      <c r="AB78" s="247"/>
      <c r="AC78" s="247"/>
      <c r="AD78" s="247"/>
      <c r="AE78" s="247"/>
      <c r="AF78" s="247"/>
      <c r="AG78" s="247"/>
      <c r="AH78" s="247"/>
      <c r="AI78" s="247"/>
      <c r="AJ78" s="247"/>
      <c r="AK78" s="247"/>
      <c r="AL78" s="247"/>
      <c r="AM78" s="247"/>
      <c r="AN78" s="247"/>
      <c r="AO78" s="247"/>
      <c r="AP78" s="247"/>
      <c r="AQ78" s="18"/>
    </row>
    <row r="79" spans="1:43" s="2" customFormat="1" ht="25.5" x14ac:dyDescent="0.2">
      <c r="A79" s="77" t="s">
        <v>201</v>
      </c>
      <c r="B79" s="61" t="s">
        <v>325</v>
      </c>
      <c r="C79" s="65" t="s">
        <v>1009</v>
      </c>
      <c r="D79" s="79" t="s">
        <v>16</v>
      </c>
      <c r="E79" s="66">
        <v>13.82</v>
      </c>
      <c r="F79" s="63">
        <v>28.86</v>
      </c>
      <c r="G79" s="34">
        <f t="shared" si="0"/>
        <v>398.84519999999998</v>
      </c>
      <c r="H79" s="246"/>
      <c r="I79" s="247"/>
      <c r="J79" s="247"/>
      <c r="K79" s="247"/>
      <c r="L79" s="247"/>
      <c r="M79" s="247"/>
      <c r="N79" s="247"/>
      <c r="O79" s="247"/>
      <c r="P79" s="247"/>
      <c r="Q79" s="247"/>
      <c r="R79" s="247"/>
      <c r="S79" s="247"/>
      <c r="T79" s="247"/>
      <c r="U79" s="247"/>
      <c r="V79" s="247"/>
      <c r="W79" s="247"/>
      <c r="X79" s="247"/>
      <c r="Y79" s="247"/>
      <c r="Z79" s="247"/>
      <c r="AA79" s="247"/>
      <c r="AB79" s="247"/>
      <c r="AC79" s="247"/>
      <c r="AD79" s="247"/>
      <c r="AE79" s="247"/>
      <c r="AF79" s="247"/>
      <c r="AG79" s="247"/>
      <c r="AH79" s="247"/>
      <c r="AI79" s="247"/>
      <c r="AJ79" s="247"/>
      <c r="AK79" s="247"/>
      <c r="AL79" s="247"/>
      <c r="AM79" s="247"/>
      <c r="AN79" s="247"/>
      <c r="AO79" s="247"/>
      <c r="AP79" s="247"/>
      <c r="AQ79" s="18"/>
    </row>
    <row r="80" spans="1:43" s="2" customFormat="1" x14ac:dyDescent="0.2">
      <c r="A80" s="77" t="s">
        <v>1557</v>
      </c>
      <c r="B80" s="67" t="s">
        <v>1560</v>
      </c>
      <c r="C80" s="67" t="s">
        <v>1662</v>
      </c>
      <c r="D80" s="79" t="s">
        <v>16</v>
      </c>
      <c r="E80" s="69">
        <v>568.99</v>
      </c>
      <c r="F80" s="63">
        <v>13.67</v>
      </c>
      <c r="G80" s="34">
        <f t="shared" si="0"/>
        <v>7778.0933000000005</v>
      </c>
      <c r="H80" s="246"/>
      <c r="I80" s="247"/>
      <c r="J80" s="247"/>
      <c r="K80" s="247"/>
      <c r="L80" s="247"/>
      <c r="M80" s="247"/>
      <c r="N80" s="247"/>
      <c r="O80" s="247"/>
      <c r="P80" s="247"/>
      <c r="Q80" s="247"/>
      <c r="R80" s="247"/>
      <c r="S80" s="247"/>
      <c r="T80" s="247"/>
      <c r="U80" s="247"/>
      <c r="V80" s="247"/>
      <c r="W80" s="247"/>
      <c r="X80" s="247"/>
      <c r="Y80" s="247"/>
      <c r="Z80" s="247"/>
      <c r="AA80" s="247"/>
      <c r="AB80" s="247"/>
      <c r="AC80" s="247"/>
      <c r="AD80" s="247"/>
      <c r="AE80" s="247"/>
      <c r="AF80" s="247"/>
      <c r="AG80" s="247"/>
      <c r="AH80" s="247"/>
      <c r="AI80" s="247"/>
      <c r="AJ80" s="247"/>
      <c r="AK80" s="247"/>
      <c r="AL80" s="247"/>
      <c r="AM80" s="247"/>
      <c r="AN80" s="247"/>
      <c r="AO80" s="247"/>
      <c r="AP80" s="247"/>
      <c r="AQ80" s="18"/>
    </row>
    <row r="81" spans="1:43" s="2" customFormat="1" x14ac:dyDescent="0.2">
      <c r="A81" s="77" t="s">
        <v>1558</v>
      </c>
      <c r="B81" s="67" t="s">
        <v>1583</v>
      </c>
      <c r="C81" s="67" t="s">
        <v>1633</v>
      </c>
      <c r="D81" s="79" t="s">
        <v>16</v>
      </c>
      <c r="E81" s="69">
        <v>505.54</v>
      </c>
      <c r="F81" s="63">
        <v>190.18</v>
      </c>
      <c r="G81" s="34">
        <f t="shared" si="0"/>
        <v>96143.597200000004</v>
      </c>
      <c r="H81" s="246"/>
      <c r="I81" s="247"/>
      <c r="J81" s="247"/>
      <c r="K81" s="247"/>
      <c r="L81" s="247"/>
      <c r="M81" s="247"/>
      <c r="N81" s="247"/>
      <c r="O81" s="247"/>
      <c r="P81" s="247"/>
      <c r="Q81" s="247"/>
      <c r="R81" s="247"/>
      <c r="S81" s="247"/>
      <c r="T81" s="247"/>
      <c r="U81" s="247"/>
      <c r="V81" s="247"/>
      <c r="W81" s="247"/>
      <c r="X81" s="247"/>
      <c r="Y81" s="247"/>
      <c r="Z81" s="247"/>
      <c r="AA81" s="247"/>
      <c r="AB81" s="247"/>
      <c r="AC81" s="247"/>
      <c r="AD81" s="247"/>
      <c r="AE81" s="247"/>
      <c r="AF81" s="247"/>
      <c r="AG81" s="247"/>
      <c r="AH81" s="247"/>
      <c r="AI81" s="247"/>
      <c r="AJ81" s="247"/>
      <c r="AK81" s="247"/>
      <c r="AL81" s="247"/>
      <c r="AM81" s="247"/>
      <c r="AN81" s="247"/>
      <c r="AO81" s="247"/>
      <c r="AP81" s="247"/>
      <c r="AQ81" s="18"/>
    </row>
    <row r="82" spans="1:43" s="2" customFormat="1" x14ac:dyDescent="0.2">
      <c r="A82" s="77" t="s">
        <v>1559</v>
      </c>
      <c r="B82" s="67" t="s">
        <v>1584</v>
      </c>
      <c r="C82" s="67" t="s">
        <v>1634</v>
      </c>
      <c r="D82" s="79" t="s">
        <v>1</v>
      </c>
      <c r="E82" s="69">
        <v>630.45000000000005</v>
      </c>
      <c r="F82" s="63">
        <v>15.85</v>
      </c>
      <c r="G82" s="34">
        <f t="shared" si="0"/>
        <v>9992.6324999999997</v>
      </c>
      <c r="H82" s="246"/>
      <c r="I82" s="247"/>
      <c r="J82" s="247"/>
      <c r="K82" s="247"/>
      <c r="L82" s="247"/>
      <c r="M82" s="247"/>
      <c r="N82" s="247"/>
      <c r="O82" s="247"/>
      <c r="P82" s="247"/>
      <c r="Q82" s="247"/>
      <c r="R82" s="247"/>
      <c r="S82" s="247"/>
      <c r="T82" s="247"/>
      <c r="U82" s="247"/>
      <c r="V82" s="247"/>
      <c r="W82" s="247"/>
      <c r="X82" s="247"/>
      <c r="Y82" s="247"/>
      <c r="Z82" s="247"/>
      <c r="AA82" s="247"/>
      <c r="AB82" s="247"/>
      <c r="AC82" s="247"/>
      <c r="AD82" s="247"/>
      <c r="AE82" s="247"/>
      <c r="AF82" s="247"/>
      <c r="AG82" s="247"/>
      <c r="AH82" s="247"/>
      <c r="AI82" s="247"/>
      <c r="AJ82" s="247"/>
      <c r="AK82" s="247"/>
      <c r="AL82" s="247"/>
      <c r="AM82" s="247"/>
      <c r="AN82" s="247"/>
      <c r="AO82" s="247"/>
      <c r="AP82" s="247"/>
      <c r="AQ82" s="18"/>
    </row>
    <row r="83" spans="1:43" s="2" customFormat="1" x14ac:dyDescent="0.2">
      <c r="A83" s="77" t="s">
        <v>203</v>
      </c>
      <c r="B83" s="61" t="s">
        <v>202</v>
      </c>
      <c r="C83" s="65" t="s">
        <v>1010</v>
      </c>
      <c r="D83" s="79" t="s">
        <v>16</v>
      </c>
      <c r="E83" s="69">
        <v>797.04</v>
      </c>
      <c r="F83" s="63">
        <v>2.64</v>
      </c>
      <c r="G83" s="34">
        <f t="shared" si="0"/>
        <v>2104.1855999999998</v>
      </c>
      <c r="H83" s="246"/>
      <c r="I83" s="247"/>
      <c r="J83" s="247"/>
      <c r="K83" s="247"/>
      <c r="L83" s="247"/>
      <c r="M83" s="247"/>
      <c r="N83" s="247"/>
      <c r="O83" s="247"/>
      <c r="P83" s="247"/>
      <c r="Q83" s="247"/>
      <c r="R83" s="247"/>
      <c r="S83" s="247"/>
      <c r="T83" s="247"/>
      <c r="U83" s="247"/>
      <c r="V83" s="247"/>
      <c r="W83" s="247"/>
      <c r="X83" s="247"/>
      <c r="Y83" s="247"/>
      <c r="Z83" s="247"/>
      <c r="AA83" s="247"/>
      <c r="AB83" s="247"/>
      <c r="AC83" s="247"/>
      <c r="AD83" s="247"/>
      <c r="AE83" s="247"/>
      <c r="AF83" s="247"/>
      <c r="AG83" s="247"/>
      <c r="AH83" s="247"/>
      <c r="AI83" s="247"/>
      <c r="AJ83" s="247"/>
      <c r="AK83" s="247"/>
      <c r="AL83" s="247"/>
      <c r="AM83" s="247"/>
      <c r="AN83" s="247"/>
      <c r="AO83" s="247"/>
      <c r="AP83" s="247"/>
      <c r="AQ83" s="18"/>
    </row>
    <row r="84" spans="1:43" s="2" customFormat="1" ht="25.5" x14ac:dyDescent="0.2">
      <c r="A84" s="77" t="s">
        <v>87</v>
      </c>
      <c r="B84" s="61" t="s">
        <v>88</v>
      </c>
      <c r="C84" s="65" t="s">
        <v>1011</v>
      </c>
      <c r="D84" s="79" t="s">
        <v>16</v>
      </c>
      <c r="E84" s="69">
        <v>840.29</v>
      </c>
      <c r="F84" s="63">
        <v>2.64</v>
      </c>
      <c r="G84" s="34">
        <f t="shared" si="0"/>
        <v>2218.3656000000001</v>
      </c>
      <c r="H84" s="246"/>
      <c r="I84" s="247"/>
      <c r="J84" s="247"/>
      <c r="K84" s="247"/>
      <c r="L84" s="247"/>
      <c r="M84" s="247"/>
      <c r="N84" s="247"/>
      <c r="O84" s="247"/>
      <c r="P84" s="247"/>
      <c r="Q84" s="247"/>
      <c r="R84" s="247"/>
      <c r="S84" s="247"/>
      <c r="T84" s="247"/>
      <c r="U84" s="247"/>
      <c r="V84" s="247"/>
      <c r="W84" s="247"/>
      <c r="X84" s="247"/>
      <c r="Y84" s="247"/>
      <c r="Z84" s="247"/>
      <c r="AA84" s="247"/>
      <c r="AB84" s="247"/>
      <c r="AC84" s="247"/>
      <c r="AD84" s="247"/>
      <c r="AE84" s="247"/>
      <c r="AF84" s="247"/>
      <c r="AG84" s="247"/>
      <c r="AH84" s="247"/>
      <c r="AI84" s="247"/>
      <c r="AJ84" s="247"/>
      <c r="AK84" s="247"/>
      <c r="AL84" s="247"/>
      <c r="AM84" s="247"/>
      <c r="AN84" s="247"/>
      <c r="AO84" s="247"/>
      <c r="AP84" s="247"/>
      <c r="AQ84" s="18"/>
    </row>
    <row r="85" spans="1:43" s="2" customFormat="1" ht="25.5" x14ac:dyDescent="0.2">
      <c r="A85" s="77" t="s">
        <v>89</v>
      </c>
      <c r="B85" s="61" t="s">
        <v>90</v>
      </c>
      <c r="C85" s="65" t="s">
        <v>1012</v>
      </c>
      <c r="D85" s="79" t="s">
        <v>16</v>
      </c>
      <c r="E85" s="69">
        <v>299.93</v>
      </c>
      <c r="F85" s="63">
        <v>7.25</v>
      </c>
      <c r="G85" s="34">
        <f t="shared" si="0"/>
        <v>2174.4924999999998</v>
      </c>
      <c r="H85" s="246"/>
      <c r="I85" s="247"/>
      <c r="J85" s="247"/>
      <c r="K85" s="247"/>
      <c r="L85" s="247"/>
      <c r="M85" s="247"/>
      <c r="N85" s="247"/>
      <c r="O85" s="247"/>
      <c r="P85" s="247"/>
      <c r="Q85" s="247"/>
      <c r="R85" s="247"/>
      <c r="S85" s="247"/>
      <c r="T85" s="247"/>
      <c r="U85" s="247"/>
      <c r="V85" s="247"/>
      <c r="W85" s="247"/>
      <c r="X85" s="247"/>
      <c r="Y85" s="247"/>
      <c r="Z85" s="247"/>
      <c r="AA85" s="247"/>
      <c r="AB85" s="247"/>
      <c r="AC85" s="247"/>
      <c r="AD85" s="247"/>
      <c r="AE85" s="247"/>
      <c r="AF85" s="247"/>
      <c r="AG85" s="247"/>
      <c r="AH85" s="247"/>
      <c r="AI85" s="247"/>
      <c r="AJ85" s="247"/>
      <c r="AK85" s="247"/>
      <c r="AL85" s="247"/>
      <c r="AM85" s="247"/>
      <c r="AN85" s="247"/>
      <c r="AO85" s="247"/>
      <c r="AP85" s="247"/>
      <c r="AQ85" s="18"/>
    </row>
    <row r="86" spans="1:43" s="2" customFormat="1" x14ac:dyDescent="0.2">
      <c r="A86" s="86" t="s">
        <v>72</v>
      </c>
      <c r="B86" s="64" t="s">
        <v>73</v>
      </c>
      <c r="C86" s="64" t="s">
        <v>1013</v>
      </c>
      <c r="D86" s="79"/>
      <c r="E86" s="325"/>
      <c r="F86" s="326"/>
      <c r="G86" s="34"/>
      <c r="H86" s="246"/>
      <c r="I86" s="247"/>
      <c r="J86" s="247"/>
      <c r="K86" s="247"/>
      <c r="L86" s="247"/>
      <c r="M86" s="247"/>
      <c r="N86" s="247"/>
      <c r="O86" s="247"/>
      <c r="P86" s="247"/>
      <c r="Q86" s="247"/>
      <c r="R86" s="247"/>
      <c r="S86" s="247"/>
      <c r="T86" s="247"/>
      <c r="U86" s="247"/>
      <c r="V86" s="247"/>
      <c r="W86" s="247"/>
      <c r="X86" s="247"/>
      <c r="Y86" s="247"/>
      <c r="Z86" s="247"/>
      <c r="AA86" s="247"/>
      <c r="AB86" s="247"/>
      <c r="AC86" s="247"/>
      <c r="AD86" s="247"/>
      <c r="AE86" s="247"/>
      <c r="AF86" s="247"/>
      <c r="AG86" s="247"/>
      <c r="AH86" s="247"/>
      <c r="AI86" s="247"/>
      <c r="AJ86" s="247"/>
      <c r="AK86" s="247"/>
      <c r="AL86" s="247"/>
      <c r="AM86" s="247"/>
      <c r="AN86" s="247"/>
      <c r="AO86" s="247"/>
      <c r="AP86" s="247"/>
      <c r="AQ86" s="18"/>
    </row>
    <row r="87" spans="1:43" s="2" customFormat="1" x14ac:dyDescent="0.2">
      <c r="A87" s="77" t="s">
        <v>1562</v>
      </c>
      <c r="B87" s="61" t="s">
        <v>1561</v>
      </c>
      <c r="C87" s="65" t="s">
        <v>1635</v>
      </c>
      <c r="D87" s="79" t="s">
        <v>16</v>
      </c>
      <c r="E87" s="69">
        <v>1094.8599999999999</v>
      </c>
      <c r="F87" s="63">
        <v>11.8</v>
      </c>
      <c r="G87" s="34">
        <f t="shared" ref="G87:G150" si="3">E87*F87</f>
        <v>12919.348</v>
      </c>
      <c r="H87" s="246"/>
      <c r="I87" s="247"/>
      <c r="J87" s="247"/>
      <c r="K87" s="247"/>
      <c r="L87" s="247"/>
      <c r="M87" s="247"/>
      <c r="N87" s="247"/>
      <c r="O87" s="247"/>
      <c r="P87" s="247"/>
      <c r="Q87" s="247"/>
      <c r="R87" s="247"/>
      <c r="S87" s="247"/>
      <c r="T87" s="247"/>
      <c r="U87" s="247"/>
      <c r="V87" s="247"/>
      <c r="W87" s="247"/>
      <c r="X87" s="247"/>
      <c r="Y87" s="247"/>
      <c r="Z87" s="247"/>
      <c r="AA87" s="247"/>
      <c r="AB87" s="247"/>
      <c r="AC87" s="247"/>
      <c r="AD87" s="247"/>
      <c r="AE87" s="247"/>
      <c r="AF87" s="247"/>
      <c r="AG87" s="247"/>
      <c r="AH87" s="247"/>
      <c r="AI87" s="247"/>
      <c r="AJ87" s="247"/>
      <c r="AK87" s="247"/>
      <c r="AL87" s="247"/>
      <c r="AM87" s="247"/>
      <c r="AN87" s="247"/>
      <c r="AO87" s="247"/>
      <c r="AP87" s="247"/>
      <c r="AQ87" s="18"/>
    </row>
    <row r="88" spans="1:43" s="2" customFormat="1" x14ac:dyDescent="0.2">
      <c r="A88" s="77" t="s">
        <v>140</v>
      </c>
      <c r="B88" s="61" t="s">
        <v>34</v>
      </c>
      <c r="C88" s="65" t="s">
        <v>35</v>
      </c>
      <c r="D88" s="79" t="s">
        <v>16</v>
      </c>
      <c r="E88" s="69">
        <v>689</v>
      </c>
      <c r="F88" s="63">
        <v>24.61</v>
      </c>
      <c r="G88" s="34">
        <f t="shared" si="3"/>
        <v>16956.29</v>
      </c>
      <c r="H88" s="246"/>
      <c r="I88" s="247"/>
      <c r="J88" s="247"/>
      <c r="K88" s="247"/>
      <c r="L88" s="247"/>
      <c r="M88" s="247"/>
      <c r="N88" s="247"/>
      <c r="O88" s="247"/>
      <c r="P88" s="247"/>
      <c r="Q88" s="247"/>
      <c r="R88" s="247"/>
      <c r="S88" s="247"/>
      <c r="T88" s="247"/>
      <c r="U88" s="247"/>
      <c r="V88" s="247"/>
      <c r="W88" s="247"/>
      <c r="X88" s="247"/>
      <c r="Y88" s="247"/>
      <c r="Z88" s="247"/>
      <c r="AA88" s="247"/>
      <c r="AB88" s="247"/>
      <c r="AC88" s="247"/>
      <c r="AD88" s="247"/>
      <c r="AE88" s="247"/>
      <c r="AF88" s="247"/>
      <c r="AG88" s="247"/>
      <c r="AH88" s="247"/>
      <c r="AI88" s="247"/>
      <c r="AJ88" s="247"/>
      <c r="AK88" s="247"/>
      <c r="AL88" s="247"/>
      <c r="AM88" s="247"/>
      <c r="AN88" s="247"/>
      <c r="AO88" s="247"/>
      <c r="AP88" s="247"/>
      <c r="AQ88" s="18"/>
    </row>
    <row r="89" spans="1:43" s="2" customFormat="1" x14ac:dyDescent="0.2">
      <c r="A89" s="77" t="s">
        <v>215</v>
      </c>
      <c r="B89" s="61" t="s">
        <v>34</v>
      </c>
      <c r="C89" s="65" t="s">
        <v>35</v>
      </c>
      <c r="D89" s="79" t="s">
        <v>16</v>
      </c>
      <c r="E89" s="69">
        <v>70.25</v>
      </c>
      <c r="F89" s="63">
        <v>17.649999999999999</v>
      </c>
      <c r="G89" s="34">
        <f>E89*F89</f>
        <v>1239.9124999999999</v>
      </c>
      <c r="H89" s="246"/>
      <c r="I89" s="247"/>
      <c r="J89" s="247"/>
      <c r="K89" s="247"/>
      <c r="L89" s="247"/>
      <c r="M89" s="247"/>
      <c r="N89" s="247"/>
      <c r="O89" s="247"/>
      <c r="P89" s="247"/>
      <c r="Q89" s="247"/>
      <c r="R89" s="247"/>
      <c r="S89" s="247"/>
      <c r="T89" s="247"/>
      <c r="U89" s="247"/>
      <c r="V89" s="247"/>
      <c r="W89" s="247"/>
      <c r="X89" s="247"/>
      <c r="Y89" s="247"/>
      <c r="Z89" s="247"/>
      <c r="AA89" s="247"/>
      <c r="AB89" s="247"/>
      <c r="AC89" s="247"/>
      <c r="AD89" s="247"/>
      <c r="AE89" s="247"/>
      <c r="AF89" s="247"/>
      <c r="AG89" s="247"/>
      <c r="AH89" s="247"/>
      <c r="AI89" s="247"/>
      <c r="AJ89" s="247"/>
      <c r="AK89" s="247"/>
      <c r="AL89" s="247"/>
      <c r="AM89" s="247"/>
      <c r="AN89" s="247"/>
      <c r="AO89" s="247"/>
      <c r="AP89" s="247"/>
      <c r="AQ89" s="18"/>
    </row>
    <row r="90" spans="1:43" s="2" customFormat="1" x14ac:dyDescent="0.2">
      <c r="A90" s="77" t="s">
        <v>290</v>
      </c>
      <c r="B90" s="61" t="s">
        <v>1544</v>
      </c>
      <c r="C90" s="67" t="s">
        <v>1636</v>
      </c>
      <c r="D90" s="79" t="s">
        <v>16</v>
      </c>
      <c r="E90" s="69">
        <v>82</v>
      </c>
      <c r="F90" s="63">
        <v>28.23</v>
      </c>
      <c r="G90" s="34">
        <f t="shared" si="3"/>
        <v>2314.86</v>
      </c>
      <c r="H90" s="246"/>
      <c r="I90" s="247"/>
      <c r="J90" s="247"/>
      <c r="K90" s="247"/>
      <c r="L90" s="247"/>
      <c r="M90" s="247"/>
      <c r="N90" s="247"/>
      <c r="O90" s="247"/>
      <c r="P90" s="247"/>
      <c r="Q90" s="247"/>
      <c r="R90" s="247"/>
      <c r="S90" s="247"/>
      <c r="T90" s="247"/>
      <c r="U90" s="247"/>
      <c r="V90" s="247"/>
      <c r="W90" s="247"/>
      <c r="X90" s="247"/>
      <c r="Y90" s="247"/>
      <c r="Z90" s="247"/>
      <c r="AA90" s="247"/>
      <c r="AB90" s="247"/>
      <c r="AC90" s="247"/>
      <c r="AD90" s="247"/>
      <c r="AE90" s="247"/>
      <c r="AF90" s="247"/>
      <c r="AG90" s="247"/>
      <c r="AH90" s="247"/>
      <c r="AI90" s="247"/>
      <c r="AJ90" s="247"/>
      <c r="AK90" s="247"/>
      <c r="AL90" s="247"/>
      <c r="AM90" s="247"/>
      <c r="AN90" s="247"/>
      <c r="AO90" s="247"/>
      <c r="AP90" s="247"/>
      <c r="AQ90" s="18"/>
    </row>
    <row r="91" spans="1:43" s="2" customFormat="1" x14ac:dyDescent="0.2">
      <c r="A91" s="77" t="s">
        <v>1543</v>
      </c>
      <c r="B91" s="61" t="s">
        <v>1545</v>
      </c>
      <c r="C91" s="67" t="s">
        <v>1637</v>
      </c>
      <c r="D91" s="79" t="s">
        <v>16</v>
      </c>
      <c r="E91" s="69">
        <v>665</v>
      </c>
      <c r="F91" s="63">
        <v>3.62</v>
      </c>
      <c r="G91" s="34">
        <f t="shared" si="3"/>
        <v>2407.3000000000002</v>
      </c>
      <c r="H91" s="246"/>
      <c r="I91" s="247"/>
      <c r="J91" s="247"/>
      <c r="K91" s="247"/>
      <c r="L91" s="247"/>
      <c r="M91" s="247"/>
      <c r="N91" s="247"/>
      <c r="O91" s="247"/>
      <c r="P91" s="247"/>
      <c r="Q91" s="247"/>
      <c r="R91" s="247"/>
      <c r="S91" s="247"/>
      <c r="T91" s="247"/>
      <c r="U91" s="247"/>
      <c r="V91" s="247"/>
      <c r="W91" s="247"/>
      <c r="X91" s="247"/>
      <c r="Y91" s="247"/>
      <c r="Z91" s="247"/>
      <c r="AA91" s="247"/>
      <c r="AB91" s="247"/>
      <c r="AC91" s="247"/>
      <c r="AD91" s="247"/>
      <c r="AE91" s="247"/>
      <c r="AF91" s="247"/>
      <c r="AG91" s="247"/>
      <c r="AH91" s="247"/>
      <c r="AI91" s="247"/>
      <c r="AJ91" s="247"/>
      <c r="AK91" s="247"/>
      <c r="AL91" s="247"/>
      <c r="AM91" s="247"/>
      <c r="AN91" s="247"/>
      <c r="AO91" s="247"/>
      <c r="AP91" s="247"/>
      <c r="AQ91" s="18"/>
    </row>
    <row r="92" spans="1:43" s="2" customFormat="1" ht="25.5" x14ac:dyDescent="0.2">
      <c r="A92" s="77" t="s">
        <v>209</v>
      </c>
      <c r="B92" s="61" t="s">
        <v>333</v>
      </c>
      <c r="C92" s="65" t="s">
        <v>1014</v>
      </c>
      <c r="D92" s="79" t="s">
        <v>16</v>
      </c>
      <c r="E92" s="69">
        <v>229</v>
      </c>
      <c r="F92" s="63">
        <v>18.27</v>
      </c>
      <c r="G92" s="34">
        <f t="shared" si="3"/>
        <v>4183.83</v>
      </c>
      <c r="H92" s="246"/>
      <c r="I92" s="247"/>
      <c r="J92" s="247"/>
      <c r="K92" s="247"/>
      <c r="L92" s="247"/>
      <c r="M92" s="247"/>
      <c r="N92" s="247"/>
      <c r="O92" s="247"/>
      <c r="P92" s="247"/>
      <c r="Q92" s="247"/>
      <c r="R92" s="247"/>
      <c r="S92" s="247"/>
      <c r="T92" s="247"/>
      <c r="U92" s="247"/>
      <c r="V92" s="247"/>
      <c r="W92" s="247"/>
      <c r="X92" s="247"/>
      <c r="Y92" s="247"/>
      <c r="Z92" s="247"/>
      <c r="AA92" s="247"/>
      <c r="AB92" s="247"/>
      <c r="AC92" s="247"/>
      <c r="AD92" s="247"/>
      <c r="AE92" s="247"/>
      <c r="AF92" s="247"/>
      <c r="AG92" s="247"/>
      <c r="AH92" s="247"/>
      <c r="AI92" s="247"/>
      <c r="AJ92" s="247"/>
      <c r="AK92" s="247"/>
      <c r="AL92" s="247"/>
      <c r="AM92" s="247"/>
      <c r="AN92" s="247"/>
      <c r="AO92" s="247"/>
      <c r="AP92" s="247"/>
      <c r="AQ92" s="18"/>
    </row>
    <row r="93" spans="1:43" s="2" customFormat="1" ht="25.5" x14ac:dyDescent="0.2">
      <c r="A93" s="77" t="s">
        <v>209</v>
      </c>
      <c r="B93" s="61" t="s">
        <v>334</v>
      </c>
      <c r="C93" s="65" t="s">
        <v>1015</v>
      </c>
      <c r="D93" s="79" t="s">
        <v>16</v>
      </c>
      <c r="E93" s="69">
        <v>58.13</v>
      </c>
      <c r="F93" s="63">
        <v>26.86</v>
      </c>
      <c r="G93" s="34">
        <f t="shared" si="3"/>
        <v>1561.3718000000001</v>
      </c>
      <c r="H93" s="246"/>
      <c r="I93" s="247"/>
      <c r="J93" s="247"/>
      <c r="K93" s="247"/>
      <c r="L93" s="247"/>
      <c r="M93" s="247"/>
      <c r="N93" s="247"/>
      <c r="O93" s="247"/>
      <c r="P93" s="247"/>
      <c r="Q93" s="247"/>
      <c r="R93" s="247"/>
      <c r="S93" s="247"/>
      <c r="T93" s="247"/>
      <c r="U93" s="247"/>
      <c r="V93" s="247"/>
      <c r="W93" s="247"/>
      <c r="X93" s="247"/>
      <c r="Y93" s="247"/>
      <c r="Z93" s="247"/>
      <c r="AA93" s="247"/>
      <c r="AB93" s="247"/>
      <c r="AC93" s="247"/>
      <c r="AD93" s="247"/>
      <c r="AE93" s="247"/>
      <c r="AF93" s="247"/>
      <c r="AG93" s="247"/>
      <c r="AH93" s="247"/>
      <c r="AI93" s="247"/>
      <c r="AJ93" s="247"/>
      <c r="AK93" s="247"/>
      <c r="AL93" s="247"/>
      <c r="AM93" s="247"/>
      <c r="AN93" s="247"/>
      <c r="AO93" s="247"/>
      <c r="AP93" s="247"/>
      <c r="AQ93" s="18"/>
    </row>
    <row r="94" spans="1:43" s="2" customFormat="1" x14ac:dyDescent="0.2">
      <c r="A94" s="86" t="s">
        <v>74</v>
      </c>
      <c r="B94" s="70" t="s">
        <v>99</v>
      </c>
      <c r="C94" s="70" t="s">
        <v>1016</v>
      </c>
      <c r="D94" s="79"/>
      <c r="E94" s="325"/>
      <c r="F94" s="326"/>
      <c r="G94" s="34"/>
      <c r="H94" s="246"/>
      <c r="I94" s="247"/>
      <c r="J94" s="247"/>
      <c r="K94" s="247"/>
      <c r="L94" s="247"/>
      <c r="M94" s="247"/>
      <c r="N94" s="247"/>
      <c r="O94" s="247"/>
      <c r="P94" s="247"/>
      <c r="Q94" s="247"/>
      <c r="R94" s="247"/>
      <c r="S94" s="247"/>
      <c r="T94" s="247"/>
      <c r="U94" s="247"/>
      <c r="V94" s="247"/>
      <c r="W94" s="247"/>
      <c r="X94" s="247"/>
      <c r="Y94" s="247"/>
      <c r="Z94" s="247"/>
      <c r="AA94" s="247"/>
      <c r="AB94" s="247"/>
      <c r="AC94" s="247"/>
      <c r="AD94" s="247"/>
      <c r="AE94" s="247"/>
      <c r="AF94" s="247"/>
      <c r="AG94" s="247"/>
      <c r="AH94" s="247"/>
      <c r="AI94" s="247"/>
      <c r="AJ94" s="247"/>
      <c r="AK94" s="247"/>
      <c r="AL94" s="247"/>
      <c r="AM94" s="247"/>
      <c r="AN94" s="247"/>
      <c r="AO94" s="247"/>
      <c r="AP94" s="247"/>
      <c r="AQ94" s="18"/>
    </row>
    <row r="95" spans="1:43" s="2" customFormat="1" x14ac:dyDescent="0.2">
      <c r="A95" s="77" t="s">
        <v>91</v>
      </c>
      <c r="B95" s="61" t="s">
        <v>1022</v>
      </c>
      <c r="C95" s="65" t="s">
        <v>1021</v>
      </c>
      <c r="D95" s="79" t="s">
        <v>1</v>
      </c>
      <c r="E95" s="66">
        <v>386.7</v>
      </c>
      <c r="F95" s="63">
        <v>14.53</v>
      </c>
      <c r="G95" s="34">
        <f t="shared" si="3"/>
        <v>5618.7509999999993</v>
      </c>
      <c r="H95" s="246"/>
      <c r="I95" s="247"/>
      <c r="J95" s="247"/>
      <c r="K95" s="247"/>
      <c r="L95" s="247"/>
      <c r="M95" s="247"/>
      <c r="N95" s="247"/>
      <c r="O95" s="247"/>
      <c r="P95" s="247"/>
      <c r="Q95" s="247"/>
      <c r="R95" s="247"/>
      <c r="S95" s="247"/>
      <c r="T95" s="247"/>
      <c r="U95" s="247"/>
      <c r="V95" s="247"/>
      <c r="W95" s="247"/>
      <c r="X95" s="247"/>
      <c r="Y95" s="247"/>
      <c r="Z95" s="247"/>
      <c r="AA95" s="247"/>
      <c r="AB95" s="247"/>
      <c r="AC95" s="247"/>
      <c r="AD95" s="247"/>
      <c r="AE95" s="247"/>
      <c r="AF95" s="247"/>
      <c r="AG95" s="247"/>
      <c r="AH95" s="247"/>
      <c r="AI95" s="247"/>
      <c r="AJ95" s="247"/>
      <c r="AK95" s="247"/>
      <c r="AL95" s="247"/>
      <c r="AM95" s="247"/>
      <c r="AN95" s="247"/>
      <c r="AO95" s="247"/>
      <c r="AP95" s="247"/>
      <c r="AQ95" s="18"/>
    </row>
    <row r="96" spans="1:43" s="2" customFormat="1" x14ac:dyDescent="0.2">
      <c r="A96" s="77" t="s">
        <v>92</v>
      </c>
      <c r="B96" s="61" t="s">
        <v>199</v>
      </c>
      <c r="C96" s="65" t="s">
        <v>1023</v>
      </c>
      <c r="D96" s="79" t="s">
        <v>16</v>
      </c>
      <c r="E96" s="66">
        <v>482.4</v>
      </c>
      <c r="F96" s="63">
        <v>1.8</v>
      </c>
      <c r="G96" s="34">
        <f t="shared" si="3"/>
        <v>868.31999999999994</v>
      </c>
      <c r="H96" s="246"/>
      <c r="I96" s="247"/>
      <c r="J96" s="247"/>
      <c r="K96" s="247"/>
      <c r="L96" s="247"/>
      <c r="M96" s="247"/>
      <c r="N96" s="247"/>
      <c r="O96" s="247"/>
      <c r="P96" s="247"/>
      <c r="Q96" s="247"/>
      <c r="R96" s="247"/>
      <c r="S96" s="247"/>
      <c r="T96" s="247"/>
      <c r="U96" s="247"/>
      <c r="V96" s="247"/>
      <c r="W96" s="247"/>
      <c r="X96" s="247"/>
      <c r="Y96" s="247"/>
      <c r="Z96" s="247"/>
      <c r="AA96" s="247"/>
      <c r="AB96" s="247"/>
      <c r="AC96" s="247"/>
      <c r="AD96" s="247"/>
      <c r="AE96" s="247"/>
      <c r="AF96" s="247"/>
      <c r="AG96" s="247"/>
      <c r="AH96" s="247"/>
      <c r="AI96" s="247"/>
      <c r="AJ96" s="247"/>
      <c r="AK96" s="247"/>
      <c r="AL96" s="247"/>
      <c r="AM96" s="247"/>
      <c r="AN96" s="247"/>
      <c r="AO96" s="247"/>
      <c r="AP96" s="247"/>
      <c r="AQ96" s="18"/>
    </row>
    <row r="97" spans="1:43" s="2" customFormat="1" x14ac:dyDescent="0.2">
      <c r="A97" s="77" t="s">
        <v>93</v>
      </c>
      <c r="B97" s="61" t="s">
        <v>94</v>
      </c>
      <c r="C97" s="65" t="s">
        <v>1017</v>
      </c>
      <c r="D97" s="79" t="s">
        <v>17</v>
      </c>
      <c r="E97" s="66">
        <v>40</v>
      </c>
      <c r="F97" s="63">
        <v>62.26</v>
      </c>
      <c r="G97" s="34">
        <f t="shared" si="3"/>
        <v>2490.4</v>
      </c>
      <c r="H97" s="246"/>
      <c r="I97" s="247"/>
      <c r="J97" s="247"/>
      <c r="K97" s="247"/>
      <c r="L97" s="247"/>
      <c r="M97" s="247"/>
      <c r="N97" s="247"/>
      <c r="O97" s="247"/>
      <c r="P97" s="247"/>
      <c r="Q97" s="247"/>
      <c r="R97" s="247"/>
      <c r="S97" s="247"/>
      <c r="T97" s="247"/>
      <c r="U97" s="247"/>
      <c r="V97" s="247"/>
      <c r="W97" s="247"/>
      <c r="X97" s="247"/>
      <c r="Y97" s="247"/>
      <c r="Z97" s="247"/>
      <c r="AA97" s="247"/>
      <c r="AB97" s="247"/>
      <c r="AC97" s="247"/>
      <c r="AD97" s="247"/>
      <c r="AE97" s="247"/>
      <c r="AF97" s="247"/>
      <c r="AG97" s="247"/>
      <c r="AH97" s="247"/>
      <c r="AI97" s="247"/>
      <c r="AJ97" s="247"/>
      <c r="AK97" s="247"/>
      <c r="AL97" s="247"/>
      <c r="AM97" s="247"/>
      <c r="AN97" s="247"/>
      <c r="AO97" s="247"/>
      <c r="AP97" s="247"/>
      <c r="AQ97" s="18"/>
    </row>
    <row r="98" spans="1:43" s="2" customFormat="1" x14ac:dyDescent="0.2">
      <c r="A98" s="77" t="s">
        <v>36</v>
      </c>
      <c r="B98" s="61" t="s">
        <v>95</v>
      </c>
      <c r="C98" s="65" t="s">
        <v>1018</v>
      </c>
      <c r="D98" s="79" t="s">
        <v>17</v>
      </c>
      <c r="E98" s="66">
        <v>20</v>
      </c>
      <c r="F98" s="63">
        <v>86.74</v>
      </c>
      <c r="G98" s="34">
        <f t="shared" si="3"/>
        <v>1734.8</v>
      </c>
      <c r="H98" s="246"/>
      <c r="I98" s="247"/>
      <c r="J98" s="247"/>
      <c r="K98" s="247"/>
      <c r="L98" s="247"/>
      <c r="M98" s="247"/>
      <c r="N98" s="247"/>
      <c r="O98" s="247"/>
      <c r="P98" s="247"/>
      <c r="Q98" s="247"/>
      <c r="R98" s="247"/>
      <c r="S98" s="247"/>
      <c r="T98" s="247"/>
      <c r="U98" s="247"/>
      <c r="V98" s="247"/>
      <c r="W98" s="247"/>
      <c r="X98" s="247"/>
      <c r="Y98" s="247"/>
      <c r="Z98" s="247"/>
      <c r="AA98" s="247"/>
      <c r="AB98" s="247"/>
      <c r="AC98" s="247"/>
      <c r="AD98" s="247"/>
      <c r="AE98" s="247"/>
      <c r="AF98" s="247"/>
      <c r="AG98" s="247"/>
      <c r="AH98" s="247"/>
      <c r="AI98" s="247"/>
      <c r="AJ98" s="247"/>
      <c r="AK98" s="247"/>
      <c r="AL98" s="247"/>
      <c r="AM98" s="247"/>
      <c r="AN98" s="247"/>
      <c r="AO98" s="247"/>
      <c r="AP98" s="247"/>
      <c r="AQ98" s="18"/>
    </row>
    <row r="99" spans="1:43" s="2" customFormat="1" x14ac:dyDescent="0.2">
      <c r="A99" s="77" t="s">
        <v>143</v>
      </c>
      <c r="B99" s="61" t="s">
        <v>1582</v>
      </c>
      <c r="C99" s="65" t="s">
        <v>1581</v>
      </c>
      <c r="D99" s="79" t="s">
        <v>17</v>
      </c>
      <c r="E99" s="66">
        <v>38</v>
      </c>
      <c r="F99" s="63">
        <v>84.55</v>
      </c>
      <c r="G99" s="34">
        <f t="shared" si="3"/>
        <v>3212.9</v>
      </c>
      <c r="H99" s="246"/>
      <c r="I99" s="247"/>
      <c r="J99" s="247"/>
      <c r="K99" s="247"/>
      <c r="L99" s="247"/>
      <c r="M99" s="247"/>
      <c r="N99" s="247"/>
      <c r="O99" s="247"/>
      <c r="P99" s="247"/>
      <c r="Q99" s="247"/>
      <c r="R99" s="247"/>
      <c r="S99" s="247"/>
      <c r="T99" s="247"/>
      <c r="U99" s="247"/>
      <c r="V99" s="247"/>
      <c r="W99" s="247"/>
      <c r="X99" s="247"/>
      <c r="Y99" s="247"/>
      <c r="Z99" s="247"/>
      <c r="AA99" s="247"/>
      <c r="AB99" s="247"/>
      <c r="AC99" s="247"/>
      <c r="AD99" s="247"/>
      <c r="AE99" s="247"/>
      <c r="AF99" s="247"/>
      <c r="AG99" s="247"/>
      <c r="AH99" s="247"/>
      <c r="AI99" s="247"/>
      <c r="AJ99" s="247"/>
      <c r="AK99" s="247"/>
      <c r="AL99" s="247"/>
      <c r="AM99" s="247"/>
      <c r="AN99" s="247"/>
      <c r="AO99" s="247"/>
      <c r="AP99" s="247"/>
      <c r="AQ99" s="18"/>
    </row>
    <row r="100" spans="1:43" s="2" customFormat="1" x14ac:dyDescent="0.2">
      <c r="A100" s="77" t="s">
        <v>98</v>
      </c>
      <c r="B100" s="61" t="s">
        <v>96</v>
      </c>
      <c r="C100" s="65" t="s">
        <v>1019</v>
      </c>
      <c r="D100" s="79" t="s">
        <v>17</v>
      </c>
      <c r="E100" s="66">
        <v>58</v>
      </c>
      <c r="F100" s="63">
        <v>90.2</v>
      </c>
      <c r="G100" s="34">
        <f t="shared" si="3"/>
        <v>5231.6000000000004</v>
      </c>
      <c r="H100" s="246"/>
      <c r="I100" s="247"/>
      <c r="J100" s="247"/>
      <c r="K100" s="247"/>
      <c r="L100" s="247"/>
      <c r="M100" s="247"/>
      <c r="N100" s="247"/>
      <c r="O100" s="247"/>
      <c r="P100" s="247"/>
      <c r="Q100" s="247"/>
      <c r="R100" s="247"/>
      <c r="S100" s="247"/>
      <c r="T100" s="247"/>
      <c r="U100" s="247"/>
      <c r="V100" s="247"/>
      <c r="W100" s="247"/>
      <c r="X100" s="247"/>
      <c r="Y100" s="247"/>
      <c r="Z100" s="247"/>
      <c r="AA100" s="247"/>
      <c r="AB100" s="247"/>
      <c r="AC100" s="247"/>
      <c r="AD100" s="247"/>
      <c r="AE100" s="247"/>
      <c r="AF100" s="247"/>
      <c r="AG100" s="247"/>
      <c r="AH100" s="247"/>
      <c r="AI100" s="247"/>
      <c r="AJ100" s="247"/>
      <c r="AK100" s="247"/>
      <c r="AL100" s="247"/>
      <c r="AM100" s="247"/>
      <c r="AN100" s="247"/>
      <c r="AO100" s="247"/>
      <c r="AP100" s="247"/>
      <c r="AQ100" s="18"/>
    </row>
    <row r="101" spans="1:43" s="2" customFormat="1" x14ac:dyDescent="0.2">
      <c r="A101" s="77" t="s">
        <v>37</v>
      </c>
      <c r="B101" s="61" t="s">
        <v>97</v>
      </c>
      <c r="C101" s="65" t="s">
        <v>1020</v>
      </c>
      <c r="D101" s="79" t="s">
        <v>17</v>
      </c>
      <c r="E101" s="66">
        <v>20</v>
      </c>
      <c r="F101" s="63">
        <v>231.85</v>
      </c>
      <c r="G101" s="34">
        <f t="shared" si="3"/>
        <v>4637</v>
      </c>
      <c r="H101" s="246"/>
      <c r="I101" s="247"/>
      <c r="J101" s="247"/>
      <c r="K101" s="247"/>
      <c r="L101" s="247"/>
      <c r="M101" s="247"/>
      <c r="N101" s="247"/>
      <c r="O101" s="247"/>
      <c r="P101" s="247"/>
      <c r="Q101" s="247"/>
      <c r="R101" s="247"/>
      <c r="S101" s="247"/>
      <c r="T101" s="247"/>
      <c r="U101" s="247"/>
      <c r="V101" s="247"/>
      <c r="W101" s="247"/>
      <c r="X101" s="247"/>
      <c r="Y101" s="247"/>
      <c r="Z101" s="247"/>
      <c r="AA101" s="247"/>
      <c r="AB101" s="247"/>
      <c r="AC101" s="247"/>
      <c r="AD101" s="247"/>
      <c r="AE101" s="247"/>
      <c r="AF101" s="247"/>
      <c r="AG101" s="247"/>
      <c r="AH101" s="247"/>
      <c r="AI101" s="247"/>
      <c r="AJ101" s="247"/>
      <c r="AK101" s="247"/>
      <c r="AL101" s="247"/>
      <c r="AM101" s="247"/>
      <c r="AN101" s="247"/>
      <c r="AO101" s="247"/>
      <c r="AP101" s="247"/>
      <c r="AQ101" s="18"/>
    </row>
    <row r="102" spans="1:43" s="2" customFormat="1" x14ac:dyDescent="0.2">
      <c r="A102" s="86" t="s">
        <v>75</v>
      </c>
      <c r="B102" s="70" t="s">
        <v>76</v>
      </c>
      <c r="C102" s="70" t="s">
        <v>1024</v>
      </c>
      <c r="D102" s="79"/>
      <c r="E102" s="325"/>
      <c r="F102" s="326"/>
      <c r="G102" s="34"/>
      <c r="H102" s="246"/>
      <c r="I102" s="247"/>
      <c r="J102" s="247"/>
      <c r="K102" s="247"/>
      <c r="L102" s="247"/>
      <c r="M102" s="247"/>
      <c r="N102" s="247"/>
      <c r="O102" s="247"/>
      <c r="P102" s="247"/>
      <c r="Q102" s="247"/>
      <c r="R102" s="247"/>
      <c r="S102" s="247"/>
      <c r="T102" s="247"/>
      <c r="U102" s="247"/>
      <c r="V102" s="247"/>
      <c r="W102" s="247"/>
      <c r="X102" s="247"/>
      <c r="Y102" s="247"/>
      <c r="Z102" s="247"/>
      <c r="AA102" s="247"/>
      <c r="AB102" s="247"/>
      <c r="AC102" s="247"/>
      <c r="AD102" s="247"/>
      <c r="AE102" s="247"/>
      <c r="AF102" s="247"/>
      <c r="AG102" s="247"/>
      <c r="AH102" s="247"/>
      <c r="AI102" s="247"/>
      <c r="AJ102" s="247"/>
      <c r="AK102" s="247"/>
      <c r="AL102" s="247"/>
      <c r="AM102" s="247"/>
      <c r="AN102" s="247"/>
      <c r="AO102" s="247"/>
      <c r="AP102" s="247"/>
      <c r="AQ102" s="18"/>
    </row>
    <row r="103" spans="1:43" s="2" customFormat="1" x14ac:dyDescent="0.2">
      <c r="A103" s="77" t="s">
        <v>204</v>
      </c>
      <c r="B103" s="61" t="s">
        <v>335</v>
      </c>
      <c r="C103" s="65" t="s">
        <v>1025</v>
      </c>
      <c r="D103" s="79" t="s">
        <v>16</v>
      </c>
      <c r="E103" s="66">
        <v>1541</v>
      </c>
      <c r="F103" s="63">
        <v>8.43</v>
      </c>
      <c r="G103" s="34">
        <f t="shared" si="3"/>
        <v>12990.63</v>
      </c>
      <c r="H103" s="246"/>
      <c r="I103" s="247"/>
      <c r="J103" s="247"/>
      <c r="K103" s="247"/>
      <c r="L103" s="247"/>
      <c r="M103" s="247"/>
      <c r="N103" s="247"/>
      <c r="O103" s="247"/>
      <c r="P103" s="247"/>
      <c r="Q103" s="247"/>
      <c r="R103" s="247"/>
      <c r="S103" s="247"/>
      <c r="T103" s="247"/>
      <c r="U103" s="247"/>
      <c r="V103" s="247"/>
      <c r="W103" s="247"/>
      <c r="X103" s="247"/>
      <c r="Y103" s="247"/>
      <c r="Z103" s="247"/>
      <c r="AA103" s="247"/>
      <c r="AB103" s="247"/>
      <c r="AC103" s="247"/>
      <c r="AD103" s="247"/>
      <c r="AE103" s="247"/>
      <c r="AF103" s="247"/>
      <c r="AG103" s="247"/>
      <c r="AH103" s="247"/>
      <c r="AI103" s="247"/>
      <c r="AJ103" s="247"/>
      <c r="AK103" s="247"/>
      <c r="AL103" s="247"/>
      <c r="AM103" s="247"/>
      <c r="AN103" s="247"/>
      <c r="AO103" s="247"/>
      <c r="AP103" s="247"/>
      <c r="AQ103" s="18"/>
    </row>
    <row r="104" spans="1:43" s="2" customFormat="1" x14ac:dyDescent="0.2">
      <c r="A104" s="77" t="s">
        <v>38</v>
      </c>
      <c r="B104" s="61" t="s">
        <v>123</v>
      </c>
      <c r="C104" s="65" t="s">
        <v>189</v>
      </c>
      <c r="D104" s="79" t="s">
        <v>15</v>
      </c>
      <c r="E104" s="66">
        <v>72.510000000000005</v>
      </c>
      <c r="F104" s="63">
        <v>64.2</v>
      </c>
      <c r="G104" s="34">
        <f t="shared" si="3"/>
        <v>4655.1420000000007</v>
      </c>
      <c r="H104" s="246"/>
      <c r="I104" s="247"/>
      <c r="J104" s="247"/>
      <c r="K104" s="247"/>
      <c r="L104" s="247"/>
      <c r="M104" s="247"/>
      <c r="N104" s="247"/>
      <c r="O104" s="247"/>
      <c r="P104" s="247"/>
      <c r="Q104" s="247"/>
      <c r="R104" s="247"/>
      <c r="S104" s="247"/>
      <c r="T104" s="247"/>
      <c r="U104" s="247"/>
      <c r="V104" s="247"/>
      <c r="W104" s="247"/>
      <c r="X104" s="247"/>
      <c r="Y104" s="247"/>
      <c r="Z104" s="247"/>
      <c r="AA104" s="247"/>
      <c r="AB104" s="247"/>
      <c r="AC104" s="247"/>
      <c r="AD104" s="247"/>
      <c r="AE104" s="247"/>
      <c r="AF104" s="247"/>
      <c r="AG104" s="247"/>
      <c r="AH104" s="247"/>
      <c r="AI104" s="247"/>
      <c r="AJ104" s="247"/>
      <c r="AK104" s="247"/>
      <c r="AL104" s="247"/>
      <c r="AM104" s="247"/>
      <c r="AN104" s="247"/>
      <c r="AO104" s="247"/>
      <c r="AP104" s="247"/>
      <c r="AQ104" s="18"/>
    </row>
    <row r="105" spans="1:43" s="2" customFormat="1" ht="38.25" x14ac:dyDescent="0.2">
      <c r="A105" s="77" t="s">
        <v>188</v>
      </c>
      <c r="B105" s="61" t="s">
        <v>2142</v>
      </c>
      <c r="C105" s="65" t="s">
        <v>1026</v>
      </c>
      <c r="D105" s="79" t="s">
        <v>15</v>
      </c>
      <c r="E105" s="66">
        <v>34.9</v>
      </c>
      <c r="F105" s="63">
        <v>76.349999999999994</v>
      </c>
      <c r="G105" s="34">
        <f t="shared" si="3"/>
        <v>2664.6149999999998</v>
      </c>
      <c r="H105" s="246"/>
      <c r="I105" s="247"/>
      <c r="J105" s="247"/>
      <c r="K105" s="247"/>
      <c r="L105" s="247"/>
      <c r="M105" s="247"/>
      <c r="N105" s="247"/>
      <c r="O105" s="247"/>
      <c r="P105" s="247"/>
      <c r="Q105" s="247"/>
      <c r="R105" s="247"/>
      <c r="S105" s="247"/>
      <c r="T105" s="247"/>
      <c r="U105" s="247"/>
      <c r="V105" s="247"/>
      <c r="W105" s="247"/>
      <c r="X105" s="247"/>
      <c r="Y105" s="247"/>
      <c r="Z105" s="247"/>
      <c r="AA105" s="247"/>
      <c r="AB105" s="247"/>
      <c r="AC105" s="247"/>
      <c r="AD105" s="247"/>
      <c r="AE105" s="247"/>
      <c r="AF105" s="247"/>
      <c r="AG105" s="247"/>
      <c r="AH105" s="247"/>
      <c r="AI105" s="247"/>
      <c r="AJ105" s="247"/>
      <c r="AK105" s="247"/>
      <c r="AL105" s="247"/>
      <c r="AM105" s="247"/>
      <c r="AN105" s="247"/>
      <c r="AO105" s="247"/>
      <c r="AP105" s="247"/>
      <c r="AQ105" s="18"/>
    </row>
    <row r="106" spans="1:43" s="2" customFormat="1" x14ac:dyDescent="0.2">
      <c r="A106" s="77" t="s">
        <v>100</v>
      </c>
      <c r="B106" s="61" t="s">
        <v>336</v>
      </c>
      <c r="C106" s="65" t="s">
        <v>1027</v>
      </c>
      <c r="D106" s="79" t="s">
        <v>15</v>
      </c>
      <c r="E106" s="66">
        <v>222</v>
      </c>
      <c r="F106" s="63">
        <v>21.85</v>
      </c>
      <c r="G106" s="34">
        <f t="shared" si="3"/>
        <v>4850.7000000000007</v>
      </c>
      <c r="H106" s="246"/>
      <c r="I106" s="247"/>
      <c r="J106" s="247"/>
      <c r="K106" s="247"/>
      <c r="L106" s="247"/>
      <c r="M106" s="247"/>
      <c r="N106" s="247"/>
      <c r="O106" s="247"/>
      <c r="P106" s="247"/>
      <c r="Q106" s="247"/>
      <c r="R106" s="247"/>
      <c r="S106" s="247"/>
      <c r="T106" s="247"/>
      <c r="U106" s="247"/>
      <c r="V106" s="247"/>
      <c r="W106" s="247"/>
      <c r="X106" s="247"/>
      <c r="Y106" s="247"/>
      <c r="Z106" s="247"/>
      <c r="AA106" s="247"/>
      <c r="AB106" s="247"/>
      <c r="AC106" s="247"/>
      <c r="AD106" s="247"/>
      <c r="AE106" s="247"/>
      <c r="AF106" s="247"/>
      <c r="AG106" s="247"/>
      <c r="AH106" s="247"/>
      <c r="AI106" s="247"/>
      <c r="AJ106" s="247"/>
      <c r="AK106" s="247"/>
      <c r="AL106" s="247"/>
      <c r="AM106" s="247"/>
      <c r="AN106" s="247"/>
      <c r="AO106" s="247"/>
      <c r="AP106" s="247"/>
      <c r="AQ106" s="18"/>
    </row>
    <row r="107" spans="1:43" s="2" customFormat="1" x14ac:dyDescent="0.2">
      <c r="A107" s="77" t="s">
        <v>101</v>
      </c>
      <c r="B107" s="61" t="s">
        <v>102</v>
      </c>
      <c r="C107" s="65" t="s">
        <v>1028</v>
      </c>
      <c r="D107" s="79" t="s">
        <v>16</v>
      </c>
      <c r="E107" s="66">
        <v>616</v>
      </c>
      <c r="F107" s="63">
        <v>3.68</v>
      </c>
      <c r="G107" s="34">
        <f t="shared" si="3"/>
        <v>2266.88</v>
      </c>
      <c r="H107" s="246"/>
      <c r="I107" s="247"/>
      <c r="J107" s="247"/>
      <c r="K107" s="247"/>
      <c r="L107" s="247"/>
      <c r="M107" s="247"/>
      <c r="N107" s="247"/>
      <c r="O107" s="247"/>
      <c r="P107" s="247"/>
      <c r="Q107" s="247"/>
      <c r="R107" s="247"/>
      <c r="S107" s="247"/>
      <c r="T107" s="247"/>
      <c r="U107" s="247"/>
      <c r="V107" s="247"/>
      <c r="W107" s="247"/>
      <c r="X107" s="247"/>
      <c r="Y107" s="247"/>
      <c r="Z107" s="247"/>
      <c r="AA107" s="247"/>
      <c r="AB107" s="247"/>
      <c r="AC107" s="247"/>
      <c r="AD107" s="247"/>
      <c r="AE107" s="247"/>
      <c r="AF107" s="247"/>
      <c r="AG107" s="247"/>
      <c r="AH107" s="247"/>
      <c r="AI107" s="247"/>
      <c r="AJ107" s="247"/>
      <c r="AK107" s="247"/>
      <c r="AL107" s="247"/>
      <c r="AM107" s="247"/>
      <c r="AN107" s="247"/>
      <c r="AO107" s="247"/>
      <c r="AP107" s="247"/>
      <c r="AQ107" s="18"/>
    </row>
    <row r="108" spans="1:43" s="2" customFormat="1" ht="25.5" x14ac:dyDescent="0.2">
      <c r="A108" s="77" t="s">
        <v>134</v>
      </c>
      <c r="B108" s="61" t="s">
        <v>927</v>
      </c>
      <c r="C108" s="67" t="s">
        <v>1631</v>
      </c>
      <c r="D108" s="79" t="s">
        <v>126</v>
      </c>
      <c r="E108" s="66">
        <v>6</v>
      </c>
      <c r="F108" s="63">
        <v>158</v>
      </c>
      <c r="G108" s="34">
        <f t="shared" si="3"/>
        <v>948</v>
      </c>
      <c r="H108" s="246"/>
      <c r="I108" s="247"/>
      <c r="J108" s="247"/>
      <c r="K108" s="247"/>
      <c r="L108" s="247"/>
      <c r="M108" s="247"/>
      <c r="N108" s="247"/>
      <c r="O108" s="247"/>
      <c r="P108" s="247"/>
      <c r="Q108" s="247"/>
      <c r="R108" s="247"/>
      <c r="S108" s="247"/>
      <c r="T108" s="247"/>
      <c r="U108" s="247"/>
      <c r="V108" s="247"/>
      <c r="W108" s="247"/>
      <c r="X108" s="247"/>
      <c r="Y108" s="247"/>
      <c r="Z108" s="247"/>
      <c r="AA108" s="247"/>
      <c r="AB108" s="247"/>
      <c r="AC108" s="247"/>
      <c r="AD108" s="247"/>
      <c r="AE108" s="247"/>
      <c r="AF108" s="247"/>
      <c r="AG108" s="247"/>
      <c r="AH108" s="247"/>
      <c r="AI108" s="247"/>
      <c r="AJ108" s="247"/>
      <c r="AK108" s="247"/>
      <c r="AL108" s="247"/>
      <c r="AM108" s="247"/>
      <c r="AN108" s="247"/>
      <c r="AO108" s="247"/>
      <c r="AP108" s="247"/>
      <c r="AQ108" s="18"/>
    </row>
    <row r="109" spans="1:43" s="2" customFormat="1" x14ac:dyDescent="0.2">
      <c r="A109" s="77" t="s">
        <v>103</v>
      </c>
      <c r="B109" s="61" t="s">
        <v>337</v>
      </c>
      <c r="C109" s="65" t="s">
        <v>1029</v>
      </c>
      <c r="D109" s="79" t="s">
        <v>104</v>
      </c>
      <c r="E109" s="66">
        <v>11</v>
      </c>
      <c r="F109" s="63">
        <f>158*0.307</f>
        <v>48.506</v>
      </c>
      <c r="G109" s="34">
        <f t="shared" si="3"/>
        <v>533.56600000000003</v>
      </c>
      <c r="H109" s="246"/>
      <c r="I109" s="247"/>
      <c r="J109" s="247"/>
      <c r="K109" s="247"/>
      <c r="L109" s="247"/>
      <c r="M109" s="247"/>
      <c r="N109" s="247"/>
      <c r="O109" s="247"/>
      <c r="P109" s="247"/>
      <c r="Q109" s="247"/>
      <c r="R109" s="247"/>
      <c r="S109" s="247"/>
      <c r="T109" s="247"/>
      <c r="U109" s="247"/>
      <c r="V109" s="247"/>
      <c r="W109" s="247"/>
      <c r="X109" s="247"/>
      <c r="Y109" s="247"/>
      <c r="Z109" s="247"/>
      <c r="AA109" s="247"/>
      <c r="AB109" s="247"/>
      <c r="AC109" s="247"/>
      <c r="AD109" s="247"/>
      <c r="AE109" s="247"/>
      <c r="AF109" s="247"/>
      <c r="AG109" s="247"/>
      <c r="AH109" s="247"/>
      <c r="AI109" s="247"/>
      <c r="AJ109" s="247"/>
      <c r="AK109" s="247"/>
      <c r="AL109" s="247"/>
      <c r="AM109" s="247"/>
      <c r="AN109" s="247"/>
      <c r="AO109" s="247"/>
      <c r="AP109" s="247"/>
      <c r="AQ109" s="18"/>
    </row>
    <row r="110" spans="1:43" s="2" customFormat="1" ht="15.4" customHeight="1" x14ac:dyDescent="0.2">
      <c r="A110" s="77" t="s">
        <v>1665</v>
      </c>
      <c r="B110" s="67" t="s">
        <v>1563</v>
      </c>
      <c r="C110" s="65" t="s">
        <v>105</v>
      </c>
      <c r="D110" s="79" t="s">
        <v>16</v>
      </c>
      <c r="E110" s="69">
        <v>448.5</v>
      </c>
      <c r="F110" s="63">
        <v>34.369999999999997</v>
      </c>
      <c r="G110" s="34">
        <f t="shared" si="3"/>
        <v>15414.945</v>
      </c>
      <c r="H110" s="246"/>
      <c r="I110" s="247"/>
      <c r="J110" s="247"/>
      <c r="K110" s="247"/>
      <c r="L110" s="247"/>
      <c r="M110" s="247"/>
      <c r="N110" s="247"/>
      <c r="O110" s="247"/>
      <c r="P110" s="247"/>
      <c r="Q110" s="247"/>
      <c r="R110" s="247"/>
      <c r="S110" s="247"/>
      <c r="T110" s="247"/>
      <c r="U110" s="247"/>
      <c r="V110" s="247"/>
      <c r="W110" s="247"/>
      <c r="X110" s="247"/>
      <c r="Y110" s="247"/>
      <c r="Z110" s="247"/>
      <c r="AA110" s="247"/>
      <c r="AB110" s="247"/>
      <c r="AC110" s="247"/>
      <c r="AD110" s="247"/>
      <c r="AE110" s="247"/>
      <c r="AF110" s="247"/>
      <c r="AG110" s="247"/>
      <c r="AH110" s="247"/>
      <c r="AI110" s="247"/>
      <c r="AJ110" s="247"/>
      <c r="AK110" s="247"/>
      <c r="AL110" s="247"/>
      <c r="AM110" s="247"/>
      <c r="AN110" s="247"/>
      <c r="AO110" s="247"/>
      <c r="AP110" s="247"/>
      <c r="AQ110" s="18"/>
    </row>
    <row r="111" spans="1:43" s="2" customFormat="1" x14ac:dyDescent="0.2">
      <c r="A111" s="77" t="s">
        <v>1666</v>
      </c>
      <c r="B111" s="67" t="s">
        <v>1564</v>
      </c>
      <c r="C111" s="65" t="s">
        <v>1647</v>
      </c>
      <c r="D111" s="79" t="s">
        <v>16</v>
      </c>
      <c r="E111" s="69">
        <v>322.5</v>
      </c>
      <c r="F111" s="63">
        <v>19.89</v>
      </c>
      <c r="G111" s="34">
        <f t="shared" si="3"/>
        <v>6414.5250000000005</v>
      </c>
      <c r="H111" s="246"/>
      <c r="I111" s="247"/>
      <c r="J111" s="247"/>
      <c r="K111" s="247"/>
      <c r="L111" s="247"/>
      <c r="M111" s="247"/>
      <c r="N111" s="247"/>
      <c r="O111" s="247"/>
      <c r="P111" s="247"/>
      <c r="Q111" s="247"/>
      <c r="R111" s="247"/>
      <c r="S111" s="247"/>
      <c r="T111" s="247"/>
      <c r="U111" s="247"/>
      <c r="V111" s="247"/>
      <c r="W111" s="247"/>
      <c r="X111" s="247"/>
      <c r="Y111" s="247"/>
      <c r="Z111" s="247"/>
      <c r="AA111" s="247"/>
      <c r="AB111" s="247"/>
      <c r="AC111" s="247"/>
      <c r="AD111" s="247"/>
      <c r="AE111" s="247"/>
      <c r="AF111" s="247"/>
      <c r="AG111" s="247"/>
      <c r="AH111" s="247"/>
      <c r="AI111" s="247"/>
      <c r="AJ111" s="247"/>
      <c r="AK111" s="247"/>
      <c r="AL111" s="247"/>
      <c r="AM111" s="247"/>
      <c r="AN111" s="247"/>
      <c r="AO111" s="247"/>
      <c r="AP111" s="247"/>
      <c r="AQ111" s="18"/>
    </row>
    <row r="112" spans="1:43" s="2" customFormat="1" x14ac:dyDescent="0.2">
      <c r="A112" s="77" t="s">
        <v>1667</v>
      </c>
      <c r="B112" s="67" t="s">
        <v>106</v>
      </c>
      <c r="C112" s="65" t="s">
        <v>1030</v>
      </c>
      <c r="D112" s="79" t="s">
        <v>17</v>
      </c>
      <c r="E112" s="69">
        <v>16</v>
      </c>
      <c r="F112" s="63">
        <v>82.04</v>
      </c>
      <c r="G112" s="34">
        <f t="shared" si="3"/>
        <v>1312.64</v>
      </c>
      <c r="H112" s="246"/>
      <c r="I112" s="247"/>
      <c r="J112" s="247"/>
      <c r="K112" s="247"/>
      <c r="L112" s="247"/>
      <c r="M112" s="247"/>
      <c r="N112" s="247"/>
      <c r="O112" s="247"/>
      <c r="P112" s="247"/>
      <c r="Q112" s="247"/>
      <c r="R112" s="247"/>
      <c r="S112" s="247"/>
      <c r="T112" s="247"/>
      <c r="U112" s="247"/>
      <c r="V112" s="247"/>
      <c r="W112" s="247"/>
      <c r="X112" s="247"/>
      <c r="Y112" s="247"/>
      <c r="Z112" s="247"/>
      <c r="AA112" s="247"/>
      <c r="AB112" s="247"/>
      <c r="AC112" s="247"/>
      <c r="AD112" s="247"/>
      <c r="AE112" s="247"/>
      <c r="AF112" s="247"/>
      <c r="AG112" s="247"/>
      <c r="AH112" s="247"/>
      <c r="AI112" s="247"/>
      <c r="AJ112" s="247"/>
      <c r="AK112" s="247"/>
      <c r="AL112" s="247"/>
      <c r="AM112" s="247"/>
      <c r="AN112" s="247"/>
      <c r="AO112" s="247"/>
      <c r="AP112" s="247"/>
      <c r="AQ112" s="18"/>
    </row>
    <row r="113" spans="1:43" s="2" customFormat="1" x14ac:dyDescent="0.2">
      <c r="A113" s="77" t="s">
        <v>1668</v>
      </c>
      <c r="B113" s="67" t="s">
        <v>1565</v>
      </c>
      <c r="C113" s="65" t="s">
        <v>1646</v>
      </c>
      <c r="D113" s="79" t="s">
        <v>16</v>
      </c>
      <c r="E113" s="69">
        <v>297</v>
      </c>
      <c r="F113" s="63">
        <v>28.59</v>
      </c>
      <c r="G113" s="34">
        <f t="shared" si="3"/>
        <v>8491.23</v>
      </c>
      <c r="H113" s="246"/>
      <c r="I113" s="247"/>
      <c r="J113" s="247"/>
      <c r="K113" s="247"/>
      <c r="L113" s="247"/>
      <c r="M113" s="247"/>
      <c r="N113" s="247"/>
      <c r="O113" s="247"/>
      <c r="P113" s="247"/>
      <c r="Q113" s="247"/>
      <c r="R113" s="247"/>
      <c r="S113" s="247"/>
      <c r="T113" s="247"/>
      <c r="U113" s="247"/>
      <c r="V113" s="247"/>
      <c r="W113" s="247"/>
      <c r="X113" s="247"/>
      <c r="Y113" s="247"/>
      <c r="Z113" s="247"/>
      <c r="AA113" s="247"/>
      <c r="AB113" s="247"/>
      <c r="AC113" s="247"/>
      <c r="AD113" s="247"/>
      <c r="AE113" s="247"/>
      <c r="AF113" s="247"/>
      <c r="AG113" s="247"/>
      <c r="AH113" s="247"/>
      <c r="AI113" s="247"/>
      <c r="AJ113" s="247"/>
      <c r="AK113" s="247"/>
      <c r="AL113" s="247"/>
      <c r="AM113" s="247"/>
      <c r="AN113" s="247"/>
      <c r="AO113" s="247"/>
      <c r="AP113" s="247"/>
      <c r="AQ113" s="18"/>
    </row>
    <row r="114" spans="1:43" s="2" customFormat="1" x14ac:dyDescent="0.2">
      <c r="A114" s="77" t="s">
        <v>138</v>
      </c>
      <c r="B114" s="61" t="s">
        <v>340</v>
      </c>
      <c r="C114" s="65" t="s">
        <v>1623</v>
      </c>
      <c r="D114" s="79" t="s">
        <v>139</v>
      </c>
      <c r="E114" s="66">
        <v>1</v>
      </c>
      <c r="F114" s="63">
        <v>8825.2999999999993</v>
      </c>
      <c r="G114" s="34">
        <f t="shared" si="3"/>
        <v>8825.2999999999993</v>
      </c>
      <c r="H114" s="246"/>
      <c r="I114" s="247"/>
      <c r="J114" s="247"/>
      <c r="K114" s="247"/>
      <c r="L114" s="247"/>
      <c r="M114" s="247"/>
      <c r="N114" s="247"/>
      <c r="O114" s="247"/>
      <c r="P114" s="247"/>
      <c r="Q114" s="247"/>
      <c r="R114" s="247"/>
      <c r="S114" s="247"/>
      <c r="T114" s="247"/>
      <c r="U114" s="247"/>
      <c r="V114" s="247"/>
      <c r="W114" s="247"/>
      <c r="X114" s="247"/>
      <c r="Y114" s="247"/>
      <c r="Z114" s="247"/>
      <c r="AA114" s="247"/>
      <c r="AB114" s="247"/>
      <c r="AC114" s="247"/>
      <c r="AD114" s="247"/>
      <c r="AE114" s="247"/>
      <c r="AF114" s="247"/>
      <c r="AG114" s="247"/>
      <c r="AH114" s="247"/>
      <c r="AI114" s="247"/>
      <c r="AJ114" s="247"/>
      <c r="AK114" s="247"/>
      <c r="AL114" s="247"/>
      <c r="AM114" s="247"/>
      <c r="AN114" s="247"/>
      <c r="AO114" s="247"/>
      <c r="AP114" s="247"/>
      <c r="AQ114" s="18"/>
    </row>
    <row r="115" spans="1:43" s="2" customFormat="1" x14ac:dyDescent="0.2">
      <c r="A115" s="77" t="s">
        <v>120</v>
      </c>
      <c r="B115" s="61" t="s">
        <v>1465</v>
      </c>
      <c r="C115" s="65" t="s">
        <v>1624</v>
      </c>
      <c r="D115" s="79" t="s">
        <v>17</v>
      </c>
      <c r="E115" s="66">
        <v>314</v>
      </c>
      <c r="F115" s="63">
        <v>13.49</v>
      </c>
      <c r="G115" s="34">
        <f t="shared" si="3"/>
        <v>4235.8599999999997</v>
      </c>
      <c r="H115" s="246"/>
      <c r="I115" s="247"/>
      <c r="J115" s="247"/>
      <c r="K115" s="247"/>
      <c r="L115" s="247"/>
      <c r="M115" s="247"/>
      <c r="N115" s="247"/>
      <c r="O115" s="247"/>
      <c r="P115" s="247"/>
      <c r="Q115" s="247"/>
      <c r="R115" s="247"/>
      <c r="S115" s="247"/>
      <c r="T115" s="247"/>
      <c r="U115" s="247"/>
      <c r="V115" s="247"/>
      <c r="W115" s="247"/>
      <c r="X115" s="247"/>
      <c r="Y115" s="247"/>
      <c r="Z115" s="247"/>
      <c r="AA115" s="247"/>
      <c r="AB115" s="247"/>
      <c r="AC115" s="247"/>
      <c r="AD115" s="247"/>
      <c r="AE115" s="247"/>
      <c r="AF115" s="247"/>
      <c r="AG115" s="247"/>
      <c r="AH115" s="247"/>
      <c r="AI115" s="247"/>
      <c r="AJ115" s="247"/>
      <c r="AK115" s="247"/>
      <c r="AL115" s="247"/>
      <c r="AM115" s="247"/>
      <c r="AN115" s="247"/>
      <c r="AO115" s="247"/>
      <c r="AP115" s="247"/>
      <c r="AQ115" s="18"/>
    </row>
    <row r="116" spans="1:43" s="2" customFormat="1" x14ac:dyDescent="0.2">
      <c r="A116" s="77" t="s">
        <v>121</v>
      </c>
      <c r="B116" s="61" t="s">
        <v>341</v>
      </c>
      <c r="C116" s="65" t="s">
        <v>1625</v>
      </c>
      <c r="D116" s="79" t="s">
        <v>17</v>
      </c>
      <c r="E116" s="66">
        <v>35</v>
      </c>
      <c r="F116" s="63">
        <v>178.47</v>
      </c>
      <c r="G116" s="34">
        <f t="shared" si="3"/>
        <v>6246.45</v>
      </c>
      <c r="H116" s="246"/>
      <c r="I116" s="247"/>
      <c r="J116" s="247"/>
      <c r="K116" s="247"/>
      <c r="L116" s="247"/>
      <c r="M116" s="247"/>
      <c r="N116" s="247"/>
      <c r="O116" s="247"/>
      <c r="P116" s="247"/>
      <c r="Q116" s="247"/>
      <c r="R116" s="247"/>
      <c r="S116" s="247"/>
      <c r="T116" s="247"/>
      <c r="U116" s="247"/>
      <c r="V116" s="247"/>
      <c r="W116" s="247"/>
      <c r="X116" s="247"/>
      <c r="Y116" s="247"/>
      <c r="Z116" s="247"/>
      <c r="AA116" s="247"/>
      <c r="AB116" s="247"/>
      <c r="AC116" s="247"/>
      <c r="AD116" s="247"/>
      <c r="AE116" s="247"/>
      <c r="AF116" s="247"/>
      <c r="AG116" s="247"/>
      <c r="AH116" s="247"/>
      <c r="AI116" s="247"/>
      <c r="AJ116" s="247"/>
      <c r="AK116" s="247"/>
      <c r="AL116" s="247"/>
      <c r="AM116" s="247"/>
      <c r="AN116" s="247"/>
      <c r="AO116" s="247"/>
      <c r="AP116" s="247"/>
      <c r="AQ116" s="18"/>
    </row>
    <row r="117" spans="1:43" s="2" customFormat="1" x14ac:dyDescent="0.2">
      <c r="A117" s="77" t="s">
        <v>122</v>
      </c>
      <c r="B117" s="61" t="s">
        <v>241</v>
      </c>
      <c r="C117" s="65" t="s">
        <v>1626</v>
      </c>
      <c r="D117" s="79" t="s">
        <v>43</v>
      </c>
      <c r="E117" s="66">
        <v>181.03</v>
      </c>
      <c r="F117" s="63">
        <v>30.84</v>
      </c>
      <c r="G117" s="34">
        <f t="shared" si="3"/>
        <v>5582.9651999999996</v>
      </c>
      <c r="H117" s="246"/>
      <c r="I117" s="247"/>
      <c r="J117" s="247"/>
      <c r="K117" s="247"/>
      <c r="L117" s="247"/>
      <c r="M117" s="247"/>
      <c r="N117" s="247"/>
      <c r="O117" s="247"/>
      <c r="P117" s="247"/>
      <c r="Q117" s="247"/>
      <c r="R117" s="247"/>
      <c r="S117" s="247"/>
      <c r="T117" s="247"/>
      <c r="U117" s="247"/>
      <c r="V117" s="247"/>
      <c r="W117" s="247"/>
      <c r="X117" s="247"/>
      <c r="Y117" s="247"/>
      <c r="Z117" s="247"/>
      <c r="AA117" s="247"/>
      <c r="AB117" s="247"/>
      <c r="AC117" s="247"/>
      <c r="AD117" s="247"/>
      <c r="AE117" s="247"/>
      <c r="AF117" s="247"/>
      <c r="AG117" s="247"/>
      <c r="AH117" s="247"/>
      <c r="AI117" s="247"/>
      <c r="AJ117" s="247"/>
      <c r="AK117" s="247"/>
      <c r="AL117" s="247"/>
      <c r="AM117" s="247"/>
      <c r="AN117" s="247"/>
      <c r="AO117" s="247"/>
      <c r="AP117" s="247"/>
      <c r="AQ117" s="18"/>
    </row>
    <row r="118" spans="1:43" s="2" customFormat="1" x14ac:dyDescent="0.2">
      <c r="A118" s="77" t="s">
        <v>124</v>
      </c>
      <c r="B118" s="67" t="s">
        <v>1629</v>
      </c>
      <c r="C118" s="65" t="s">
        <v>1627</v>
      </c>
      <c r="D118" s="79" t="s">
        <v>16</v>
      </c>
      <c r="E118" s="66">
        <v>1260.45</v>
      </c>
      <c r="F118" s="63">
        <f>(47*1.1)*1.13</f>
        <v>58.420999999999999</v>
      </c>
      <c r="G118" s="34">
        <f t="shared" si="3"/>
        <v>73636.749450000003</v>
      </c>
      <c r="H118" s="246"/>
      <c r="I118" s="247"/>
      <c r="J118" s="247"/>
      <c r="K118" s="247"/>
      <c r="L118" s="247"/>
      <c r="M118" s="247"/>
      <c r="N118" s="247"/>
      <c r="O118" s="247"/>
      <c r="P118" s="247"/>
      <c r="Q118" s="247"/>
      <c r="R118" s="247"/>
      <c r="S118" s="247"/>
      <c r="T118" s="247"/>
      <c r="U118" s="247"/>
      <c r="V118" s="247"/>
      <c r="W118" s="247"/>
      <c r="X118" s="247"/>
      <c r="Y118" s="247"/>
      <c r="Z118" s="247"/>
      <c r="AA118" s="247"/>
      <c r="AB118" s="247"/>
      <c r="AC118" s="247"/>
      <c r="AD118" s="247"/>
      <c r="AE118" s="247"/>
      <c r="AF118" s="247"/>
      <c r="AG118" s="247"/>
      <c r="AH118" s="247"/>
      <c r="AI118" s="247"/>
      <c r="AJ118" s="247"/>
      <c r="AK118" s="247"/>
      <c r="AL118" s="247"/>
      <c r="AM118" s="247"/>
      <c r="AN118" s="247"/>
      <c r="AO118" s="247"/>
      <c r="AP118" s="247"/>
      <c r="AQ118" s="18"/>
    </row>
    <row r="119" spans="1:43" s="2" customFormat="1" x14ac:dyDescent="0.2">
      <c r="A119" s="77" t="s">
        <v>125</v>
      </c>
      <c r="B119" s="67" t="s">
        <v>1630</v>
      </c>
      <c r="C119" s="65" t="s">
        <v>1628</v>
      </c>
      <c r="D119" s="79" t="s">
        <v>16</v>
      </c>
      <c r="E119" s="66">
        <v>271</v>
      </c>
      <c r="F119" s="63">
        <f>38*1.1*1.13</f>
        <v>47.234000000000002</v>
      </c>
      <c r="G119" s="34">
        <f t="shared" si="3"/>
        <v>12800.414000000001</v>
      </c>
      <c r="H119" s="246"/>
      <c r="I119" s="247"/>
      <c r="J119" s="247"/>
      <c r="K119" s="247"/>
      <c r="L119" s="247"/>
      <c r="M119" s="247"/>
      <c r="N119" s="247"/>
      <c r="O119" s="247"/>
      <c r="P119" s="247"/>
      <c r="Q119" s="247"/>
      <c r="R119" s="247"/>
      <c r="S119" s="247"/>
      <c r="T119" s="247"/>
      <c r="U119" s="247"/>
      <c r="V119" s="247"/>
      <c r="W119" s="247"/>
      <c r="X119" s="247"/>
      <c r="Y119" s="247"/>
      <c r="Z119" s="247"/>
      <c r="AA119" s="247"/>
      <c r="AB119" s="247"/>
      <c r="AC119" s="247"/>
      <c r="AD119" s="247"/>
      <c r="AE119" s="247"/>
      <c r="AF119" s="247"/>
      <c r="AG119" s="247"/>
      <c r="AH119" s="247"/>
      <c r="AI119" s="247"/>
      <c r="AJ119" s="247"/>
      <c r="AK119" s="247"/>
      <c r="AL119" s="247"/>
      <c r="AM119" s="247"/>
      <c r="AN119" s="247"/>
      <c r="AO119" s="247"/>
      <c r="AP119" s="247"/>
      <c r="AQ119" s="18"/>
    </row>
    <row r="120" spans="1:43" s="2" customFormat="1" x14ac:dyDescent="0.2">
      <c r="A120" s="86" t="s">
        <v>77</v>
      </c>
      <c r="B120" s="70" t="s">
        <v>107</v>
      </c>
      <c r="C120" s="70" t="s">
        <v>1031</v>
      </c>
      <c r="D120" s="79"/>
      <c r="E120" s="325"/>
      <c r="F120" s="326"/>
      <c r="G120" s="34"/>
      <c r="H120" s="246"/>
      <c r="I120" s="247"/>
      <c r="J120" s="247"/>
      <c r="K120" s="247"/>
      <c r="L120" s="247"/>
      <c r="M120" s="247"/>
      <c r="N120" s="247"/>
      <c r="O120" s="247"/>
      <c r="P120" s="247"/>
      <c r="Q120" s="247"/>
      <c r="R120" s="247"/>
      <c r="S120" s="247"/>
      <c r="T120" s="247"/>
      <c r="U120" s="247"/>
      <c r="V120" s="247"/>
      <c r="W120" s="247"/>
      <c r="X120" s="247"/>
      <c r="Y120" s="247"/>
      <c r="Z120" s="247"/>
      <c r="AA120" s="247"/>
      <c r="AB120" s="247"/>
      <c r="AC120" s="247"/>
      <c r="AD120" s="247"/>
      <c r="AE120" s="247"/>
      <c r="AF120" s="247"/>
      <c r="AG120" s="247"/>
      <c r="AH120" s="247"/>
      <c r="AI120" s="247"/>
      <c r="AJ120" s="247"/>
      <c r="AK120" s="247"/>
      <c r="AL120" s="247"/>
      <c r="AM120" s="247"/>
      <c r="AN120" s="247"/>
      <c r="AO120" s="247"/>
      <c r="AP120" s="247"/>
      <c r="AQ120" s="18"/>
    </row>
    <row r="121" spans="1:43" s="2" customFormat="1" x14ac:dyDescent="0.2">
      <c r="A121" s="77" t="s">
        <v>469</v>
      </c>
      <c r="B121" s="71" t="s">
        <v>468</v>
      </c>
      <c r="C121" s="65" t="s">
        <v>1032</v>
      </c>
      <c r="D121" s="79" t="s">
        <v>470</v>
      </c>
      <c r="E121" s="66">
        <v>1</v>
      </c>
      <c r="F121" s="63">
        <v>26946</v>
      </c>
      <c r="G121" s="34">
        <f t="shared" si="3"/>
        <v>26946</v>
      </c>
      <c r="H121" s="246"/>
      <c r="I121" s="247"/>
      <c r="J121" s="247"/>
      <c r="K121" s="247"/>
      <c r="L121" s="247"/>
      <c r="M121" s="247"/>
      <c r="N121" s="247"/>
      <c r="O121" s="247"/>
      <c r="P121" s="247"/>
      <c r="Q121" s="247"/>
      <c r="R121" s="247"/>
      <c r="S121" s="247"/>
      <c r="T121" s="247"/>
      <c r="U121" s="247"/>
      <c r="V121" s="247"/>
      <c r="W121" s="247"/>
      <c r="X121" s="247"/>
      <c r="Y121" s="247"/>
      <c r="Z121" s="247"/>
      <c r="AA121" s="247"/>
      <c r="AB121" s="247"/>
      <c r="AC121" s="247"/>
      <c r="AD121" s="247"/>
      <c r="AE121" s="247"/>
      <c r="AF121" s="247"/>
      <c r="AG121" s="247"/>
      <c r="AH121" s="247"/>
      <c r="AI121" s="247"/>
      <c r="AJ121" s="247"/>
      <c r="AK121" s="247"/>
      <c r="AL121" s="247"/>
      <c r="AM121" s="247"/>
      <c r="AN121" s="247"/>
      <c r="AO121" s="247"/>
      <c r="AP121" s="247"/>
      <c r="AQ121" s="18"/>
    </row>
    <row r="122" spans="1:43" s="2" customFormat="1" x14ac:dyDescent="0.2">
      <c r="A122" s="86" t="s">
        <v>1549</v>
      </c>
      <c r="B122" s="70" t="s">
        <v>1550</v>
      </c>
      <c r="C122" s="70" t="s">
        <v>1658</v>
      </c>
      <c r="D122" s="79"/>
      <c r="E122" s="325"/>
      <c r="F122" s="326"/>
      <c r="G122" s="34"/>
      <c r="H122" s="246"/>
      <c r="I122" s="247"/>
      <c r="J122" s="247"/>
      <c r="K122" s="247"/>
      <c r="L122" s="247"/>
      <c r="M122" s="247"/>
      <c r="N122" s="247"/>
      <c r="O122" s="247"/>
      <c r="P122" s="247"/>
      <c r="Q122" s="247"/>
      <c r="R122" s="247"/>
      <c r="S122" s="247"/>
      <c r="T122" s="247"/>
      <c r="U122" s="247"/>
      <c r="V122" s="247"/>
      <c r="W122" s="247"/>
      <c r="X122" s="247"/>
      <c r="Y122" s="247"/>
      <c r="Z122" s="247"/>
      <c r="AA122" s="247"/>
      <c r="AB122" s="247"/>
      <c r="AC122" s="247"/>
      <c r="AD122" s="247"/>
      <c r="AE122" s="247"/>
      <c r="AF122" s="247"/>
      <c r="AG122" s="247"/>
      <c r="AH122" s="247"/>
      <c r="AI122" s="247"/>
      <c r="AJ122" s="247"/>
      <c r="AK122" s="247"/>
      <c r="AL122" s="247"/>
      <c r="AM122" s="247"/>
      <c r="AN122" s="247"/>
      <c r="AO122" s="247"/>
      <c r="AP122" s="247"/>
      <c r="AQ122" s="18"/>
    </row>
    <row r="123" spans="1:43" s="2" customFormat="1" x14ac:dyDescent="0.2">
      <c r="A123" s="77" t="s">
        <v>1552</v>
      </c>
      <c r="B123" s="61" t="s">
        <v>1551</v>
      </c>
      <c r="C123" s="72" t="s">
        <v>1663</v>
      </c>
      <c r="D123" s="79" t="s">
        <v>470</v>
      </c>
      <c r="E123" s="66">
        <v>1</v>
      </c>
      <c r="F123" s="63">
        <v>4000</v>
      </c>
      <c r="G123" s="34">
        <f t="shared" si="3"/>
        <v>4000</v>
      </c>
      <c r="H123" s="246"/>
      <c r="I123" s="247"/>
      <c r="J123" s="247"/>
      <c r="K123" s="247"/>
      <c r="L123" s="247"/>
      <c r="M123" s="247"/>
      <c r="N123" s="247"/>
      <c r="O123" s="247"/>
      <c r="P123" s="247"/>
      <c r="Q123" s="247"/>
      <c r="R123" s="247"/>
      <c r="S123" s="247"/>
      <c r="T123" s="247"/>
      <c r="U123" s="247"/>
      <c r="V123" s="247"/>
      <c r="W123" s="247"/>
      <c r="X123" s="247"/>
      <c r="Y123" s="247"/>
      <c r="Z123" s="247"/>
      <c r="AA123" s="247"/>
      <c r="AB123" s="247"/>
      <c r="AC123" s="247"/>
      <c r="AD123" s="247"/>
      <c r="AE123" s="247"/>
      <c r="AF123" s="247"/>
      <c r="AG123" s="247"/>
      <c r="AH123" s="247"/>
      <c r="AI123" s="247"/>
      <c r="AJ123" s="247"/>
      <c r="AK123" s="247"/>
      <c r="AL123" s="247"/>
      <c r="AM123" s="247"/>
      <c r="AN123" s="247"/>
      <c r="AO123" s="247"/>
      <c r="AP123" s="247"/>
      <c r="AQ123" s="18"/>
    </row>
    <row r="124" spans="1:43" s="2" customFormat="1" x14ac:dyDescent="0.2">
      <c r="A124" s="77" t="s">
        <v>1553</v>
      </c>
      <c r="B124" s="71" t="s">
        <v>1555</v>
      </c>
      <c r="C124" s="65" t="s">
        <v>1659</v>
      </c>
      <c r="D124" s="79" t="s">
        <v>16</v>
      </c>
      <c r="E124" s="66">
        <v>716</v>
      </c>
      <c r="F124" s="63">
        <v>150</v>
      </c>
      <c r="G124" s="34">
        <f t="shared" si="3"/>
        <v>107400</v>
      </c>
      <c r="H124" s="246"/>
      <c r="I124" s="247"/>
      <c r="J124" s="247"/>
      <c r="K124" s="247"/>
      <c r="L124" s="247"/>
      <c r="M124" s="247"/>
      <c r="N124" s="247"/>
      <c r="O124" s="247"/>
      <c r="P124" s="247"/>
      <c r="Q124" s="247"/>
      <c r="R124" s="247"/>
      <c r="S124" s="247"/>
      <c r="T124" s="247"/>
      <c r="U124" s="247"/>
      <c r="V124" s="247"/>
      <c r="W124" s="247"/>
      <c r="X124" s="247"/>
      <c r="Y124" s="247"/>
      <c r="Z124" s="247"/>
      <c r="AA124" s="247"/>
      <c r="AB124" s="247"/>
      <c r="AC124" s="247"/>
      <c r="AD124" s="247"/>
      <c r="AE124" s="247"/>
      <c r="AF124" s="247"/>
      <c r="AG124" s="247"/>
      <c r="AH124" s="247"/>
      <c r="AI124" s="247"/>
      <c r="AJ124" s="247"/>
      <c r="AK124" s="247"/>
      <c r="AL124" s="247"/>
      <c r="AM124" s="247"/>
      <c r="AN124" s="247"/>
      <c r="AO124" s="247"/>
      <c r="AP124" s="247"/>
      <c r="AQ124" s="18"/>
    </row>
    <row r="125" spans="1:43" s="2" customFormat="1" x14ac:dyDescent="0.2">
      <c r="A125" s="77" t="s">
        <v>1554</v>
      </c>
      <c r="B125" s="71" t="s">
        <v>1556</v>
      </c>
      <c r="C125" s="65" t="s">
        <v>1657</v>
      </c>
      <c r="D125" s="79" t="s">
        <v>16</v>
      </c>
      <c r="E125" s="66">
        <v>106</v>
      </c>
      <c r="F125" s="63">
        <v>150</v>
      </c>
      <c r="G125" s="34">
        <f t="shared" si="3"/>
        <v>15900</v>
      </c>
      <c r="H125" s="246"/>
      <c r="I125" s="247"/>
      <c r="J125" s="247"/>
      <c r="K125" s="247"/>
      <c r="L125" s="247"/>
      <c r="M125" s="247"/>
      <c r="N125" s="247"/>
      <c r="O125" s="247"/>
      <c r="P125" s="247"/>
      <c r="Q125" s="247"/>
      <c r="R125" s="247"/>
      <c r="S125" s="247"/>
      <c r="T125" s="247"/>
      <c r="U125" s="247"/>
      <c r="V125" s="247"/>
      <c r="W125" s="247"/>
      <c r="X125" s="247"/>
      <c r="Y125" s="247"/>
      <c r="Z125" s="247"/>
      <c r="AA125" s="247"/>
      <c r="AB125" s="247"/>
      <c r="AC125" s="247"/>
      <c r="AD125" s="247"/>
      <c r="AE125" s="247"/>
      <c r="AF125" s="247"/>
      <c r="AG125" s="247"/>
      <c r="AH125" s="247"/>
      <c r="AI125" s="247"/>
      <c r="AJ125" s="247"/>
      <c r="AK125" s="247"/>
      <c r="AL125" s="247"/>
      <c r="AM125" s="247"/>
      <c r="AN125" s="247"/>
      <c r="AO125" s="247"/>
      <c r="AP125" s="247"/>
      <c r="AQ125" s="18"/>
    </row>
    <row r="126" spans="1:43" s="2" customFormat="1" x14ac:dyDescent="0.2">
      <c r="A126" s="86" t="s">
        <v>2131</v>
      </c>
      <c r="B126" s="70" t="s">
        <v>2132</v>
      </c>
      <c r="C126" s="70" t="s">
        <v>2133</v>
      </c>
      <c r="D126" s="79"/>
      <c r="E126" s="327"/>
      <c r="F126" s="326"/>
      <c r="G126" s="36"/>
      <c r="H126" s="246"/>
      <c r="I126" s="247"/>
      <c r="J126" s="247"/>
      <c r="K126" s="247"/>
      <c r="L126" s="247"/>
      <c r="M126" s="247"/>
      <c r="N126" s="247"/>
      <c r="O126" s="247"/>
      <c r="P126" s="247"/>
      <c r="Q126" s="247"/>
      <c r="R126" s="247"/>
      <c r="S126" s="247"/>
      <c r="T126" s="247"/>
      <c r="U126" s="247"/>
      <c r="V126" s="247"/>
      <c r="W126" s="247"/>
      <c r="X126" s="247"/>
      <c r="Y126" s="247"/>
      <c r="Z126" s="247"/>
      <c r="AA126" s="247"/>
      <c r="AB126" s="247"/>
      <c r="AC126" s="247"/>
      <c r="AD126" s="247"/>
      <c r="AE126" s="247"/>
      <c r="AF126" s="247"/>
      <c r="AG126" s="247"/>
      <c r="AH126" s="247"/>
      <c r="AI126" s="247"/>
      <c r="AJ126" s="247"/>
      <c r="AK126" s="247"/>
      <c r="AL126" s="247"/>
      <c r="AM126" s="247"/>
      <c r="AN126" s="247"/>
      <c r="AO126" s="247"/>
      <c r="AP126" s="247"/>
      <c r="AQ126" s="18"/>
    </row>
    <row r="127" spans="1:43" s="2" customFormat="1" x14ac:dyDescent="0.2">
      <c r="A127" s="77" t="s">
        <v>2134</v>
      </c>
      <c r="B127" s="61" t="s">
        <v>1964</v>
      </c>
      <c r="C127" s="68" t="s">
        <v>2135</v>
      </c>
      <c r="D127" s="79" t="s">
        <v>2136</v>
      </c>
      <c r="E127" s="73">
        <v>182.5</v>
      </c>
      <c r="F127" s="63">
        <v>55</v>
      </c>
      <c r="G127" s="36">
        <f>+F127*E127</f>
        <v>10037.5</v>
      </c>
      <c r="H127" s="246"/>
      <c r="I127" s="247"/>
      <c r="J127" s="247"/>
      <c r="K127" s="247"/>
      <c r="L127" s="247"/>
      <c r="M127" s="247"/>
      <c r="N127" s="247"/>
      <c r="O127" s="247"/>
      <c r="P127" s="247"/>
      <c r="Q127" s="247"/>
      <c r="R127" s="247"/>
      <c r="S127" s="247"/>
      <c r="T127" s="247"/>
      <c r="U127" s="247"/>
      <c r="V127" s="247"/>
      <c r="W127" s="247"/>
      <c r="X127" s="247"/>
      <c r="Y127" s="247"/>
      <c r="Z127" s="247"/>
      <c r="AA127" s="247"/>
      <c r="AB127" s="247"/>
      <c r="AC127" s="247"/>
      <c r="AD127" s="247"/>
      <c r="AE127" s="247"/>
      <c r="AF127" s="247"/>
      <c r="AG127" s="247"/>
      <c r="AH127" s="247"/>
      <c r="AI127" s="247"/>
      <c r="AJ127" s="247"/>
      <c r="AK127" s="247"/>
      <c r="AL127" s="247"/>
      <c r="AM127" s="247"/>
      <c r="AN127" s="247"/>
      <c r="AO127" s="247"/>
      <c r="AP127" s="247"/>
      <c r="AQ127" s="18"/>
    </row>
    <row r="128" spans="1:43" s="2" customFormat="1" x14ac:dyDescent="0.2">
      <c r="A128" s="86" t="s">
        <v>78</v>
      </c>
      <c r="B128" s="70" t="s">
        <v>1664</v>
      </c>
      <c r="C128" s="70" t="s">
        <v>1033</v>
      </c>
      <c r="D128" s="79"/>
      <c r="E128" s="325"/>
      <c r="F128" s="326"/>
      <c r="G128" s="34"/>
      <c r="H128" s="246"/>
      <c r="I128" s="247"/>
      <c r="J128" s="247"/>
      <c r="K128" s="247"/>
      <c r="L128" s="247"/>
      <c r="M128" s="247"/>
      <c r="N128" s="247"/>
      <c r="O128" s="247"/>
      <c r="P128" s="247"/>
      <c r="Q128" s="247"/>
      <c r="R128" s="247"/>
      <c r="S128" s="247"/>
      <c r="T128" s="247"/>
      <c r="U128" s="247"/>
      <c r="V128" s="247"/>
      <c r="W128" s="247"/>
      <c r="X128" s="247"/>
      <c r="Y128" s="247"/>
      <c r="Z128" s="247"/>
      <c r="AA128" s="247"/>
      <c r="AB128" s="247"/>
      <c r="AC128" s="247"/>
      <c r="AD128" s="247"/>
      <c r="AE128" s="247"/>
      <c r="AF128" s="247"/>
      <c r="AG128" s="247"/>
      <c r="AH128" s="247"/>
      <c r="AI128" s="247"/>
      <c r="AJ128" s="247"/>
      <c r="AK128" s="247"/>
      <c r="AL128" s="247"/>
      <c r="AM128" s="247"/>
      <c r="AN128" s="247"/>
      <c r="AO128" s="247"/>
      <c r="AP128" s="247"/>
      <c r="AQ128" s="18"/>
    </row>
    <row r="129" spans="1:43" s="2" customFormat="1" x14ac:dyDescent="0.2">
      <c r="A129" s="77" t="s">
        <v>928</v>
      </c>
      <c r="B129" s="61" t="s">
        <v>929</v>
      </c>
      <c r="C129" s="65" t="s">
        <v>930</v>
      </c>
      <c r="D129" s="79"/>
      <c r="E129" s="325"/>
      <c r="F129" s="326"/>
      <c r="G129" s="34"/>
      <c r="H129" s="246"/>
      <c r="I129" s="247"/>
      <c r="J129" s="247"/>
      <c r="K129" s="247"/>
      <c r="L129" s="247"/>
      <c r="M129" s="247"/>
      <c r="N129" s="247"/>
      <c r="O129" s="247"/>
      <c r="P129" s="247"/>
      <c r="Q129" s="247"/>
      <c r="R129" s="247"/>
      <c r="S129" s="247"/>
      <c r="T129" s="247"/>
      <c r="U129" s="247"/>
      <c r="V129" s="247"/>
      <c r="W129" s="247"/>
      <c r="X129" s="247"/>
      <c r="Y129" s="247"/>
      <c r="Z129" s="247"/>
      <c r="AA129" s="247"/>
      <c r="AB129" s="247"/>
      <c r="AC129" s="247"/>
      <c r="AD129" s="247"/>
      <c r="AE129" s="247"/>
      <c r="AF129" s="247"/>
      <c r="AG129" s="247"/>
      <c r="AH129" s="247"/>
      <c r="AI129" s="247"/>
      <c r="AJ129" s="247"/>
      <c r="AK129" s="247"/>
      <c r="AL129" s="247"/>
      <c r="AM129" s="247"/>
      <c r="AN129" s="247"/>
      <c r="AO129" s="247"/>
      <c r="AP129" s="247"/>
      <c r="AQ129" s="18"/>
    </row>
    <row r="130" spans="1:43" s="2" customFormat="1" x14ac:dyDescent="0.2">
      <c r="A130" s="77" t="s">
        <v>931</v>
      </c>
      <c r="B130" s="61" t="s">
        <v>932</v>
      </c>
      <c r="C130" s="65" t="s">
        <v>933</v>
      </c>
      <c r="D130" s="79" t="s">
        <v>898</v>
      </c>
      <c r="E130" s="66">
        <v>701.56</v>
      </c>
      <c r="F130" s="63">
        <v>3.3</v>
      </c>
      <c r="G130" s="34">
        <f>F130*E130</f>
        <v>2315.1479999999997</v>
      </c>
      <c r="H130" s="246"/>
      <c r="I130" s="247"/>
      <c r="J130" s="247"/>
      <c r="K130" s="247"/>
      <c r="L130" s="247"/>
      <c r="M130" s="247"/>
      <c r="N130" s="247"/>
      <c r="O130" s="247"/>
      <c r="P130" s="247"/>
      <c r="Q130" s="247"/>
      <c r="R130" s="247"/>
      <c r="S130" s="247"/>
      <c r="T130" s="247"/>
      <c r="U130" s="247"/>
      <c r="V130" s="247"/>
      <c r="W130" s="247"/>
      <c r="X130" s="247"/>
      <c r="Y130" s="247"/>
      <c r="Z130" s="247"/>
      <c r="AA130" s="247"/>
      <c r="AB130" s="247"/>
      <c r="AC130" s="247"/>
      <c r="AD130" s="247"/>
      <c r="AE130" s="247"/>
      <c r="AF130" s="247"/>
      <c r="AG130" s="247"/>
      <c r="AH130" s="247"/>
      <c r="AI130" s="247"/>
      <c r="AJ130" s="247"/>
      <c r="AK130" s="247"/>
      <c r="AL130" s="247"/>
      <c r="AM130" s="247"/>
      <c r="AN130" s="247"/>
      <c r="AO130" s="247"/>
      <c r="AP130" s="247"/>
      <c r="AQ130" s="18"/>
    </row>
    <row r="131" spans="1:43" s="2" customFormat="1" x14ac:dyDescent="0.2">
      <c r="A131" s="77" t="s">
        <v>934</v>
      </c>
      <c r="B131" s="61" t="s">
        <v>935</v>
      </c>
      <c r="C131" s="65" t="s">
        <v>936</v>
      </c>
      <c r="D131" s="79" t="s">
        <v>898</v>
      </c>
      <c r="E131" s="66">
        <v>22698.28</v>
      </c>
      <c r="F131" s="63">
        <v>3</v>
      </c>
      <c r="G131" s="34">
        <f>F131*E131</f>
        <v>68094.84</v>
      </c>
      <c r="H131" s="246"/>
      <c r="I131" s="247"/>
      <c r="J131" s="247"/>
      <c r="K131" s="247"/>
      <c r="L131" s="247"/>
      <c r="M131" s="247"/>
      <c r="N131" s="247"/>
      <c r="O131" s="247"/>
      <c r="P131" s="247"/>
      <c r="Q131" s="247"/>
      <c r="R131" s="247"/>
      <c r="S131" s="247"/>
      <c r="T131" s="247"/>
      <c r="U131" s="247"/>
      <c r="V131" s="247"/>
      <c r="W131" s="247"/>
      <c r="X131" s="247"/>
      <c r="Y131" s="247"/>
      <c r="Z131" s="247"/>
      <c r="AA131" s="247"/>
      <c r="AB131" s="247"/>
      <c r="AC131" s="247"/>
      <c r="AD131" s="247"/>
      <c r="AE131" s="247"/>
      <c r="AF131" s="247"/>
      <c r="AG131" s="247"/>
      <c r="AH131" s="247"/>
      <c r="AI131" s="247"/>
      <c r="AJ131" s="247"/>
      <c r="AK131" s="247"/>
      <c r="AL131" s="247"/>
      <c r="AM131" s="247"/>
      <c r="AN131" s="247"/>
      <c r="AO131" s="247"/>
      <c r="AP131" s="247"/>
      <c r="AQ131" s="18"/>
    </row>
    <row r="132" spans="1:43" s="2" customFormat="1" x14ac:dyDescent="0.2">
      <c r="A132" s="77" t="s">
        <v>937</v>
      </c>
      <c r="B132" s="61" t="s">
        <v>938</v>
      </c>
      <c r="C132" s="65" t="s">
        <v>939</v>
      </c>
      <c r="D132" s="79"/>
      <c r="E132" s="325"/>
      <c r="F132" s="326"/>
      <c r="G132" s="34"/>
      <c r="H132" s="246"/>
      <c r="I132" s="247"/>
      <c r="J132" s="247"/>
      <c r="K132" s="247"/>
      <c r="L132" s="247"/>
      <c r="M132" s="247"/>
      <c r="N132" s="247"/>
      <c r="O132" s="247"/>
      <c r="P132" s="247"/>
      <c r="Q132" s="247"/>
      <c r="R132" s="247"/>
      <c r="S132" s="247"/>
      <c r="T132" s="247"/>
      <c r="U132" s="247"/>
      <c r="V132" s="247"/>
      <c r="W132" s="247"/>
      <c r="X132" s="247"/>
      <c r="Y132" s="247"/>
      <c r="Z132" s="247"/>
      <c r="AA132" s="247"/>
      <c r="AB132" s="247"/>
      <c r="AC132" s="247"/>
      <c r="AD132" s="247"/>
      <c r="AE132" s="247"/>
      <c r="AF132" s="247"/>
      <c r="AG132" s="247"/>
      <c r="AH132" s="247"/>
      <c r="AI132" s="247"/>
      <c r="AJ132" s="247"/>
      <c r="AK132" s="247"/>
      <c r="AL132" s="247"/>
      <c r="AM132" s="247"/>
      <c r="AN132" s="247"/>
      <c r="AO132" s="247"/>
      <c r="AP132" s="247"/>
      <c r="AQ132" s="18"/>
    </row>
    <row r="133" spans="1:43" s="2" customFormat="1" x14ac:dyDescent="0.2">
      <c r="A133" s="77" t="s">
        <v>940</v>
      </c>
      <c r="B133" s="61" t="s">
        <v>941</v>
      </c>
      <c r="C133" s="65" t="s">
        <v>941</v>
      </c>
      <c r="D133" s="79" t="s">
        <v>16</v>
      </c>
      <c r="E133" s="66">
        <v>5</v>
      </c>
      <c r="F133" s="63">
        <v>178.89</v>
      </c>
      <c r="G133" s="34">
        <f>F133*E133</f>
        <v>894.44999999999993</v>
      </c>
      <c r="H133" s="246"/>
      <c r="I133" s="247"/>
      <c r="J133" s="247"/>
      <c r="K133" s="247"/>
      <c r="L133" s="247"/>
      <c r="M133" s="247"/>
      <c r="N133" s="247"/>
      <c r="O133" s="247"/>
      <c r="P133" s="247"/>
      <c r="Q133" s="247"/>
      <c r="R133" s="247"/>
      <c r="S133" s="247"/>
      <c r="T133" s="247"/>
      <c r="U133" s="247"/>
      <c r="V133" s="247"/>
      <c r="W133" s="247"/>
      <c r="X133" s="247"/>
      <c r="Y133" s="247"/>
      <c r="Z133" s="247"/>
      <c r="AA133" s="247"/>
      <c r="AB133" s="247"/>
      <c r="AC133" s="247"/>
      <c r="AD133" s="247"/>
      <c r="AE133" s="247"/>
      <c r="AF133" s="247"/>
      <c r="AG133" s="247"/>
      <c r="AH133" s="247"/>
      <c r="AI133" s="247"/>
      <c r="AJ133" s="247"/>
      <c r="AK133" s="247"/>
      <c r="AL133" s="247"/>
      <c r="AM133" s="247"/>
      <c r="AN133" s="247"/>
      <c r="AO133" s="247"/>
      <c r="AP133" s="247"/>
      <c r="AQ133" s="18"/>
    </row>
    <row r="134" spans="1:43" s="2" customFormat="1" x14ac:dyDescent="0.2">
      <c r="A134" s="77" t="s">
        <v>942</v>
      </c>
      <c r="B134" s="61" t="s">
        <v>943</v>
      </c>
      <c r="C134" s="65" t="s">
        <v>944</v>
      </c>
      <c r="D134" s="79" t="s">
        <v>16</v>
      </c>
      <c r="E134" s="66">
        <v>2.6</v>
      </c>
      <c r="F134" s="63">
        <v>178.89</v>
      </c>
      <c r="G134" s="34">
        <f>F134*E134</f>
        <v>465.11399999999998</v>
      </c>
      <c r="H134" s="246"/>
      <c r="I134" s="247"/>
      <c r="J134" s="247"/>
      <c r="K134" s="247"/>
      <c r="L134" s="247"/>
      <c r="M134" s="247"/>
      <c r="N134" s="247"/>
      <c r="O134" s="247"/>
      <c r="P134" s="247"/>
      <c r="Q134" s="247"/>
      <c r="R134" s="247"/>
      <c r="S134" s="247"/>
      <c r="T134" s="247"/>
      <c r="U134" s="247"/>
      <c r="V134" s="247"/>
      <c r="W134" s="247"/>
      <c r="X134" s="247"/>
      <c r="Y134" s="247"/>
      <c r="Z134" s="247"/>
      <c r="AA134" s="247"/>
      <c r="AB134" s="247"/>
      <c r="AC134" s="247"/>
      <c r="AD134" s="247"/>
      <c r="AE134" s="247"/>
      <c r="AF134" s="247"/>
      <c r="AG134" s="247"/>
      <c r="AH134" s="247"/>
      <c r="AI134" s="247"/>
      <c r="AJ134" s="247"/>
      <c r="AK134" s="247"/>
      <c r="AL134" s="247"/>
      <c r="AM134" s="247"/>
      <c r="AN134" s="247"/>
      <c r="AO134" s="247"/>
      <c r="AP134" s="247"/>
      <c r="AQ134" s="18"/>
    </row>
    <row r="135" spans="1:43" s="2" customFormat="1" x14ac:dyDescent="0.2">
      <c r="A135" s="77" t="s">
        <v>1034</v>
      </c>
      <c r="B135" s="61" t="s">
        <v>210</v>
      </c>
      <c r="C135" s="65" t="s">
        <v>1035</v>
      </c>
      <c r="D135" s="79" t="s">
        <v>1</v>
      </c>
      <c r="E135" s="66">
        <f>80.15</f>
        <v>80.150000000000006</v>
      </c>
      <c r="F135" s="63">
        <v>50.98</v>
      </c>
      <c r="G135" s="34">
        <f t="shared" si="3"/>
        <v>4086.047</v>
      </c>
      <c r="H135" s="246"/>
      <c r="I135" s="247"/>
      <c r="J135" s="247"/>
      <c r="K135" s="247"/>
      <c r="L135" s="247"/>
      <c r="M135" s="247"/>
      <c r="N135" s="247"/>
      <c r="O135" s="247"/>
      <c r="P135" s="247"/>
      <c r="Q135" s="247"/>
      <c r="R135" s="247"/>
      <c r="S135" s="247"/>
      <c r="T135" s="247"/>
      <c r="U135" s="247"/>
      <c r="V135" s="247"/>
      <c r="W135" s="247"/>
      <c r="X135" s="247"/>
      <c r="Y135" s="247"/>
      <c r="Z135" s="247"/>
      <c r="AA135" s="247"/>
      <c r="AB135" s="247"/>
      <c r="AC135" s="247"/>
      <c r="AD135" s="247"/>
      <c r="AE135" s="247"/>
      <c r="AF135" s="247"/>
      <c r="AG135" s="247"/>
      <c r="AH135" s="247"/>
      <c r="AI135" s="247"/>
      <c r="AJ135" s="247"/>
      <c r="AK135" s="247"/>
      <c r="AL135" s="247"/>
      <c r="AM135" s="247"/>
      <c r="AN135" s="247"/>
      <c r="AO135" s="247"/>
      <c r="AP135" s="247"/>
      <c r="AQ135" s="18"/>
    </row>
    <row r="136" spans="1:43" s="2" customFormat="1" x14ac:dyDescent="0.2">
      <c r="A136" s="77" t="s">
        <v>108</v>
      </c>
      <c r="B136" s="71" t="s">
        <v>109</v>
      </c>
      <c r="C136" s="65" t="s">
        <v>1036</v>
      </c>
      <c r="D136" s="79" t="s">
        <v>1</v>
      </c>
      <c r="E136" s="69">
        <v>125.76</v>
      </c>
      <c r="F136" s="63">
        <v>123.37</v>
      </c>
      <c r="G136" s="34">
        <f t="shared" si="3"/>
        <v>15515.011200000001</v>
      </c>
      <c r="H136" s="246"/>
      <c r="I136" s="247"/>
      <c r="J136" s="247"/>
      <c r="K136" s="247"/>
      <c r="L136" s="247"/>
      <c r="M136" s="247"/>
      <c r="N136" s="247"/>
      <c r="O136" s="247"/>
      <c r="P136" s="247"/>
      <c r="Q136" s="247"/>
      <c r="R136" s="247"/>
      <c r="S136" s="247"/>
      <c r="T136" s="247"/>
      <c r="U136" s="247"/>
      <c r="V136" s="247"/>
      <c r="W136" s="247"/>
      <c r="X136" s="247"/>
      <c r="Y136" s="247"/>
      <c r="Z136" s="247"/>
      <c r="AA136" s="247"/>
      <c r="AB136" s="247"/>
      <c r="AC136" s="247"/>
      <c r="AD136" s="247"/>
      <c r="AE136" s="247"/>
      <c r="AF136" s="247"/>
      <c r="AG136" s="247"/>
      <c r="AH136" s="247"/>
      <c r="AI136" s="247"/>
      <c r="AJ136" s="247"/>
      <c r="AK136" s="247"/>
      <c r="AL136" s="247"/>
      <c r="AM136" s="247"/>
      <c r="AN136" s="247"/>
      <c r="AO136" s="247"/>
      <c r="AP136" s="247"/>
      <c r="AQ136" s="18"/>
    </row>
    <row r="137" spans="1:43" s="2" customFormat="1" x14ac:dyDescent="0.2">
      <c r="A137" s="77" t="s">
        <v>110</v>
      </c>
      <c r="B137" s="71" t="s">
        <v>111</v>
      </c>
      <c r="C137" s="65" t="s">
        <v>1045</v>
      </c>
      <c r="D137" s="79" t="s">
        <v>17</v>
      </c>
      <c r="E137" s="69">
        <v>43</v>
      </c>
      <c r="F137" s="63">
        <v>51.17</v>
      </c>
      <c r="G137" s="34">
        <f t="shared" si="3"/>
        <v>2200.31</v>
      </c>
      <c r="H137" s="246"/>
      <c r="I137" s="247"/>
      <c r="J137" s="247"/>
      <c r="K137" s="247"/>
      <c r="L137" s="247"/>
      <c r="M137" s="247"/>
      <c r="N137" s="247"/>
      <c r="O137" s="247"/>
      <c r="P137" s="247"/>
      <c r="Q137" s="247"/>
      <c r="R137" s="247"/>
      <c r="S137" s="247"/>
      <c r="T137" s="247"/>
      <c r="U137" s="247"/>
      <c r="V137" s="247"/>
      <c r="W137" s="247"/>
      <c r="X137" s="247"/>
      <c r="Y137" s="247"/>
      <c r="Z137" s="247"/>
      <c r="AA137" s="247"/>
      <c r="AB137" s="247"/>
      <c r="AC137" s="247"/>
      <c r="AD137" s="247"/>
      <c r="AE137" s="247"/>
      <c r="AF137" s="247"/>
      <c r="AG137" s="247"/>
      <c r="AH137" s="247"/>
      <c r="AI137" s="247"/>
      <c r="AJ137" s="247"/>
      <c r="AK137" s="247"/>
      <c r="AL137" s="247"/>
      <c r="AM137" s="247"/>
      <c r="AN137" s="247"/>
      <c r="AO137" s="247"/>
      <c r="AP137" s="247"/>
      <c r="AQ137" s="18"/>
    </row>
    <row r="138" spans="1:43" s="2" customFormat="1" x14ac:dyDescent="0.2">
      <c r="A138" s="77" t="s">
        <v>112</v>
      </c>
      <c r="B138" s="61" t="s">
        <v>326</v>
      </c>
      <c r="C138" s="65" t="s">
        <v>1046</v>
      </c>
      <c r="D138" s="79" t="s">
        <v>17</v>
      </c>
      <c r="E138" s="66">
        <v>6</v>
      </c>
      <c r="F138" s="63">
        <v>173.78</v>
      </c>
      <c r="G138" s="34">
        <f t="shared" si="3"/>
        <v>1042.68</v>
      </c>
      <c r="H138" s="246"/>
      <c r="I138" s="247"/>
      <c r="J138" s="247"/>
      <c r="K138" s="247"/>
      <c r="L138" s="247"/>
      <c r="M138" s="247"/>
      <c r="N138" s="247"/>
      <c r="O138" s="247"/>
      <c r="P138" s="247"/>
      <c r="Q138" s="247"/>
      <c r="R138" s="247"/>
      <c r="S138" s="247"/>
      <c r="T138" s="247"/>
      <c r="U138" s="247"/>
      <c r="V138" s="247"/>
      <c r="W138" s="247"/>
      <c r="X138" s="247"/>
      <c r="Y138" s="247"/>
      <c r="Z138" s="247"/>
      <c r="AA138" s="247"/>
      <c r="AB138" s="247"/>
      <c r="AC138" s="247"/>
      <c r="AD138" s="247"/>
      <c r="AE138" s="247"/>
      <c r="AF138" s="247"/>
      <c r="AG138" s="247"/>
      <c r="AH138" s="247"/>
      <c r="AI138" s="247"/>
      <c r="AJ138" s="247"/>
      <c r="AK138" s="247"/>
      <c r="AL138" s="247"/>
      <c r="AM138" s="247"/>
      <c r="AN138" s="247"/>
      <c r="AO138" s="247"/>
      <c r="AP138" s="247"/>
      <c r="AQ138" s="18"/>
    </row>
    <row r="139" spans="1:43" s="2" customFormat="1" x14ac:dyDescent="0.2">
      <c r="A139" s="77" t="s">
        <v>211</v>
      </c>
      <c r="B139" s="61" t="s">
        <v>1039</v>
      </c>
      <c r="C139" s="65" t="s">
        <v>1037</v>
      </c>
      <c r="D139" s="79" t="s">
        <v>17</v>
      </c>
      <c r="E139" s="66">
        <v>2</v>
      </c>
      <c r="F139" s="63">
        <v>210.26</v>
      </c>
      <c r="G139" s="34">
        <f t="shared" si="3"/>
        <v>420.52</v>
      </c>
      <c r="H139" s="246"/>
      <c r="I139" s="247"/>
      <c r="J139" s="247"/>
      <c r="K139" s="247"/>
      <c r="L139" s="247"/>
      <c r="M139" s="247"/>
      <c r="N139" s="247"/>
      <c r="O139" s="247"/>
      <c r="P139" s="247"/>
      <c r="Q139" s="247"/>
      <c r="R139" s="247"/>
      <c r="S139" s="247"/>
      <c r="T139" s="247"/>
      <c r="U139" s="247"/>
      <c r="V139" s="247"/>
      <c r="W139" s="247"/>
      <c r="X139" s="247"/>
      <c r="Y139" s="247"/>
      <c r="Z139" s="247"/>
      <c r="AA139" s="247"/>
      <c r="AB139" s="247"/>
      <c r="AC139" s="247"/>
      <c r="AD139" s="247"/>
      <c r="AE139" s="247"/>
      <c r="AF139" s="247"/>
      <c r="AG139" s="247"/>
      <c r="AH139" s="247"/>
      <c r="AI139" s="247"/>
      <c r="AJ139" s="247"/>
      <c r="AK139" s="247"/>
      <c r="AL139" s="247"/>
      <c r="AM139" s="247"/>
      <c r="AN139" s="247"/>
      <c r="AO139" s="247"/>
      <c r="AP139" s="247"/>
      <c r="AQ139" s="18"/>
    </row>
    <row r="140" spans="1:43" s="2" customFormat="1" x14ac:dyDescent="0.2">
      <c r="A140" s="77" t="s">
        <v>212</v>
      </c>
      <c r="B140" s="61" t="s">
        <v>1040</v>
      </c>
      <c r="C140" s="65" t="s">
        <v>1038</v>
      </c>
      <c r="D140" s="79" t="s">
        <v>17</v>
      </c>
      <c r="E140" s="66">
        <v>16</v>
      </c>
      <c r="F140" s="63">
        <v>222.06</v>
      </c>
      <c r="G140" s="34">
        <f t="shared" si="3"/>
        <v>3552.96</v>
      </c>
      <c r="H140" s="246"/>
      <c r="I140" s="247"/>
      <c r="J140" s="247"/>
      <c r="K140" s="247"/>
      <c r="L140" s="247"/>
      <c r="M140" s="247"/>
      <c r="N140" s="247"/>
      <c r="O140" s="247"/>
      <c r="P140" s="247"/>
      <c r="Q140" s="247"/>
      <c r="R140" s="247"/>
      <c r="S140" s="247"/>
      <c r="T140" s="247"/>
      <c r="U140" s="247"/>
      <c r="V140" s="247"/>
      <c r="W140" s="247"/>
      <c r="X140" s="247"/>
      <c r="Y140" s="247"/>
      <c r="Z140" s="247"/>
      <c r="AA140" s="247"/>
      <c r="AB140" s="247"/>
      <c r="AC140" s="247"/>
      <c r="AD140" s="247"/>
      <c r="AE140" s="247"/>
      <c r="AF140" s="247"/>
      <c r="AG140" s="247"/>
      <c r="AH140" s="247"/>
      <c r="AI140" s="247"/>
      <c r="AJ140" s="247"/>
      <c r="AK140" s="247"/>
      <c r="AL140" s="247"/>
      <c r="AM140" s="247"/>
      <c r="AN140" s="247"/>
      <c r="AO140" s="247"/>
      <c r="AP140" s="247"/>
      <c r="AQ140" s="18"/>
    </row>
    <row r="141" spans="1:43" s="2" customFormat="1" x14ac:dyDescent="0.2">
      <c r="A141" s="77" t="s">
        <v>213</v>
      </c>
      <c r="B141" s="61" t="s">
        <v>1041</v>
      </c>
      <c r="C141" s="65" t="s">
        <v>1043</v>
      </c>
      <c r="D141" s="79" t="s">
        <v>17</v>
      </c>
      <c r="E141" s="66">
        <v>1</v>
      </c>
      <c r="F141" s="63">
        <v>405</v>
      </c>
      <c r="G141" s="34">
        <f t="shared" si="3"/>
        <v>405</v>
      </c>
      <c r="H141" s="246"/>
      <c r="I141" s="247"/>
      <c r="J141" s="247"/>
      <c r="K141" s="247"/>
      <c r="L141" s="247"/>
      <c r="M141" s="247"/>
      <c r="N141" s="247"/>
      <c r="O141" s="247"/>
      <c r="P141" s="247"/>
      <c r="Q141" s="247"/>
      <c r="R141" s="247"/>
      <c r="S141" s="247"/>
      <c r="T141" s="247"/>
      <c r="U141" s="247"/>
      <c r="V141" s="247"/>
      <c r="W141" s="247"/>
      <c r="X141" s="247"/>
      <c r="Y141" s="247"/>
      <c r="Z141" s="247"/>
      <c r="AA141" s="247"/>
      <c r="AB141" s="247"/>
      <c r="AC141" s="247"/>
      <c r="AD141" s="247"/>
      <c r="AE141" s="247"/>
      <c r="AF141" s="247"/>
      <c r="AG141" s="247"/>
      <c r="AH141" s="247"/>
      <c r="AI141" s="247"/>
      <c r="AJ141" s="247"/>
      <c r="AK141" s="247"/>
      <c r="AL141" s="247"/>
      <c r="AM141" s="247"/>
      <c r="AN141" s="247"/>
      <c r="AO141" s="247"/>
      <c r="AP141" s="247"/>
      <c r="AQ141" s="18"/>
    </row>
    <row r="142" spans="1:43" s="2" customFormat="1" ht="25.5" x14ac:dyDescent="0.2">
      <c r="A142" s="77" t="s">
        <v>214</v>
      </c>
      <c r="B142" s="61" t="s">
        <v>1042</v>
      </c>
      <c r="C142" s="65" t="s">
        <v>1044</v>
      </c>
      <c r="D142" s="79" t="s">
        <v>17</v>
      </c>
      <c r="E142" s="66">
        <v>1</v>
      </c>
      <c r="F142" s="63">
        <v>365</v>
      </c>
      <c r="G142" s="34">
        <f t="shared" si="3"/>
        <v>365</v>
      </c>
      <c r="H142" s="246"/>
      <c r="I142" s="247"/>
      <c r="J142" s="247"/>
      <c r="K142" s="247"/>
      <c r="L142" s="247"/>
      <c r="M142" s="247"/>
      <c r="N142" s="247"/>
      <c r="O142" s="247"/>
      <c r="P142" s="247"/>
      <c r="Q142" s="247"/>
      <c r="R142" s="247"/>
      <c r="S142" s="247"/>
      <c r="T142" s="247"/>
      <c r="U142" s="247"/>
      <c r="V142" s="247"/>
      <c r="W142" s="247"/>
      <c r="X142" s="247"/>
      <c r="Y142" s="247"/>
      <c r="Z142" s="247"/>
      <c r="AA142" s="247"/>
      <c r="AB142" s="247"/>
      <c r="AC142" s="247"/>
      <c r="AD142" s="247"/>
      <c r="AE142" s="247"/>
      <c r="AF142" s="247"/>
      <c r="AG142" s="247"/>
      <c r="AH142" s="247"/>
      <c r="AI142" s="247"/>
      <c r="AJ142" s="247"/>
      <c r="AK142" s="247"/>
      <c r="AL142" s="247"/>
      <c r="AM142" s="247"/>
      <c r="AN142" s="247"/>
      <c r="AO142" s="247"/>
      <c r="AP142" s="247"/>
      <c r="AQ142" s="18"/>
    </row>
    <row r="143" spans="1:43" s="2" customFormat="1" x14ac:dyDescent="0.2">
      <c r="A143" s="86" t="s">
        <v>79</v>
      </c>
      <c r="B143" s="70" t="s">
        <v>272</v>
      </c>
      <c r="C143" s="70" t="s">
        <v>1047</v>
      </c>
      <c r="D143" s="79"/>
      <c r="E143" s="325"/>
      <c r="F143" s="326"/>
      <c r="G143" s="34"/>
      <c r="H143" s="246"/>
      <c r="I143" s="247"/>
      <c r="J143" s="247"/>
      <c r="K143" s="247"/>
      <c r="L143" s="247"/>
      <c r="M143" s="247"/>
      <c r="N143" s="247"/>
      <c r="O143" s="247"/>
      <c r="P143" s="247"/>
      <c r="Q143" s="247"/>
      <c r="R143" s="247"/>
      <c r="S143" s="247"/>
      <c r="T143" s="247"/>
      <c r="U143" s="247"/>
      <c r="V143" s="247"/>
      <c r="W143" s="247"/>
      <c r="X143" s="247"/>
      <c r="Y143" s="247"/>
      <c r="Z143" s="247"/>
      <c r="AA143" s="247"/>
      <c r="AB143" s="247"/>
      <c r="AC143" s="247"/>
      <c r="AD143" s="247"/>
      <c r="AE143" s="247"/>
      <c r="AF143" s="247"/>
      <c r="AG143" s="247"/>
      <c r="AH143" s="247"/>
      <c r="AI143" s="247"/>
      <c r="AJ143" s="247"/>
      <c r="AK143" s="247"/>
      <c r="AL143" s="247"/>
      <c r="AM143" s="247"/>
      <c r="AN143" s="247"/>
      <c r="AO143" s="247"/>
      <c r="AP143" s="247"/>
      <c r="AQ143" s="18"/>
    </row>
    <row r="144" spans="1:43" s="2" customFormat="1" x14ac:dyDescent="0.2">
      <c r="A144" s="77" t="s">
        <v>39</v>
      </c>
      <c r="B144" s="61" t="s">
        <v>42</v>
      </c>
      <c r="C144" s="65" t="s">
        <v>1507</v>
      </c>
      <c r="D144" s="79" t="s">
        <v>16</v>
      </c>
      <c r="E144" s="69">
        <f>2032.2+37.75</f>
        <v>2069.9499999999998</v>
      </c>
      <c r="F144" s="63">
        <v>4.6100000000000003</v>
      </c>
      <c r="G144" s="34">
        <f t="shared" si="3"/>
        <v>9542.4694999999992</v>
      </c>
      <c r="H144" s="246"/>
      <c r="I144" s="247"/>
      <c r="J144" s="247"/>
      <c r="K144" s="247"/>
      <c r="L144" s="247"/>
      <c r="M144" s="247"/>
      <c r="N144" s="247"/>
      <c r="O144" s="247"/>
      <c r="P144" s="247"/>
      <c r="Q144" s="247"/>
      <c r="R144" s="247"/>
      <c r="S144" s="247"/>
      <c r="T144" s="247"/>
      <c r="U144" s="247"/>
      <c r="V144" s="247"/>
      <c r="W144" s="247"/>
      <c r="X144" s="247"/>
      <c r="Y144" s="247"/>
      <c r="Z144" s="247"/>
      <c r="AA144" s="247"/>
      <c r="AB144" s="247"/>
      <c r="AC144" s="247"/>
      <c r="AD144" s="247"/>
      <c r="AE144" s="247"/>
      <c r="AF144" s="247"/>
      <c r="AG144" s="247"/>
      <c r="AH144" s="247"/>
      <c r="AI144" s="247"/>
      <c r="AJ144" s="247"/>
      <c r="AK144" s="247"/>
      <c r="AL144" s="247"/>
      <c r="AM144" s="247"/>
      <c r="AN144" s="247"/>
      <c r="AO144" s="247"/>
      <c r="AP144" s="247"/>
      <c r="AQ144" s="18"/>
    </row>
    <row r="145" spans="1:43" s="2" customFormat="1" x14ac:dyDescent="0.2">
      <c r="A145" s="77" t="s">
        <v>289</v>
      </c>
      <c r="B145" s="61" t="s">
        <v>338</v>
      </c>
      <c r="C145" s="65" t="s">
        <v>1048</v>
      </c>
      <c r="D145" s="79" t="s">
        <v>16</v>
      </c>
      <c r="E145" s="69">
        <f>735.56+37.75</f>
        <v>773.31</v>
      </c>
      <c r="F145" s="63">
        <v>10.82</v>
      </c>
      <c r="G145" s="34">
        <f t="shared" si="3"/>
        <v>8367.2142000000003</v>
      </c>
      <c r="H145" s="246"/>
      <c r="I145" s="247"/>
      <c r="J145" s="247"/>
      <c r="K145" s="247"/>
      <c r="L145" s="247"/>
      <c r="M145" s="247"/>
      <c r="N145" s="247"/>
      <c r="O145" s="247"/>
      <c r="P145" s="247"/>
      <c r="Q145" s="247"/>
      <c r="R145" s="247"/>
      <c r="S145" s="247"/>
      <c r="T145" s="247"/>
      <c r="U145" s="247"/>
      <c r="V145" s="247"/>
      <c r="W145" s="247"/>
      <c r="X145" s="247"/>
      <c r="Y145" s="247"/>
      <c r="Z145" s="247"/>
      <c r="AA145" s="247"/>
      <c r="AB145" s="247"/>
      <c r="AC145" s="247"/>
      <c r="AD145" s="247"/>
      <c r="AE145" s="247"/>
      <c r="AF145" s="247"/>
      <c r="AG145" s="247"/>
      <c r="AH145" s="247"/>
      <c r="AI145" s="247"/>
      <c r="AJ145" s="247"/>
      <c r="AK145" s="247"/>
      <c r="AL145" s="247"/>
      <c r="AM145" s="247"/>
      <c r="AN145" s="247"/>
      <c r="AO145" s="247"/>
      <c r="AP145" s="247"/>
      <c r="AQ145" s="18"/>
    </row>
    <row r="146" spans="1:43" s="2" customFormat="1" x14ac:dyDescent="0.2">
      <c r="A146" s="77" t="s">
        <v>113</v>
      </c>
      <c r="B146" s="61" t="s">
        <v>342</v>
      </c>
      <c r="C146" s="65" t="s">
        <v>1049</v>
      </c>
      <c r="D146" s="79" t="s">
        <v>16</v>
      </c>
      <c r="E146" s="69">
        <v>212.69</v>
      </c>
      <c r="F146" s="63">
        <v>19.16</v>
      </c>
      <c r="G146" s="34">
        <f t="shared" si="3"/>
        <v>4075.1403999999998</v>
      </c>
      <c r="H146" s="246"/>
      <c r="I146" s="247"/>
      <c r="J146" s="247"/>
      <c r="K146" s="247"/>
      <c r="L146" s="247"/>
      <c r="M146" s="247"/>
      <c r="N146" s="247"/>
      <c r="O146" s="247"/>
      <c r="P146" s="247"/>
      <c r="Q146" s="247"/>
      <c r="R146" s="247"/>
      <c r="S146" s="247"/>
      <c r="T146" s="247"/>
      <c r="U146" s="247"/>
      <c r="V146" s="247"/>
      <c r="W146" s="247"/>
      <c r="X146" s="247"/>
      <c r="Y146" s="247"/>
      <c r="Z146" s="247"/>
      <c r="AA146" s="247"/>
      <c r="AB146" s="247"/>
      <c r="AC146" s="247"/>
      <c r="AD146" s="247"/>
      <c r="AE146" s="247"/>
      <c r="AF146" s="247"/>
      <c r="AG146" s="247"/>
      <c r="AH146" s="247"/>
      <c r="AI146" s="247"/>
      <c r="AJ146" s="247"/>
      <c r="AK146" s="247"/>
      <c r="AL146" s="247"/>
      <c r="AM146" s="247"/>
      <c r="AN146" s="247"/>
      <c r="AO146" s="247"/>
      <c r="AP146" s="247"/>
      <c r="AQ146" s="18"/>
    </row>
    <row r="147" spans="1:43" s="2" customFormat="1" x14ac:dyDescent="0.2">
      <c r="A147" s="77" t="s">
        <v>132</v>
      </c>
      <c r="B147" s="61" t="s">
        <v>133</v>
      </c>
      <c r="C147" s="65" t="s">
        <v>1050</v>
      </c>
      <c r="D147" s="79" t="s">
        <v>17</v>
      </c>
      <c r="E147" s="69">
        <v>50</v>
      </c>
      <c r="F147" s="63">
        <v>8.6999999999999993</v>
      </c>
      <c r="G147" s="34">
        <f t="shared" si="3"/>
        <v>434.99999999999994</v>
      </c>
      <c r="H147" s="246"/>
      <c r="I147" s="247"/>
      <c r="J147" s="247"/>
      <c r="K147" s="247"/>
      <c r="L147" s="247"/>
      <c r="M147" s="247"/>
      <c r="N147" s="247"/>
      <c r="O147" s="247"/>
      <c r="P147" s="247"/>
      <c r="Q147" s="247"/>
      <c r="R147" s="247"/>
      <c r="S147" s="247"/>
      <c r="T147" s="247"/>
      <c r="U147" s="247"/>
      <c r="V147" s="247"/>
      <c r="W147" s="247"/>
      <c r="X147" s="247"/>
      <c r="Y147" s="247"/>
      <c r="Z147" s="247"/>
      <c r="AA147" s="247"/>
      <c r="AB147" s="247"/>
      <c r="AC147" s="247"/>
      <c r="AD147" s="247"/>
      <c r="AE147" s="247"/>
      <c r="AF147" s="247"/>
      <c r="AG147" s="247"/>
      <c r="AH147" s="247"/>
      <c r="AI147" s="247"/>
      <c r="AJ147" s="247"/>
      <c r="AK147" s="247"/>
      <c r="AL147" s="247"/>
      <c r="AM147" s="247"/>
      <c r="AN147" s="247"/>
      <c r="AO147" s="247"/>
      <c r="AP147" s="247"/>
      <c r="AQ147" s="18"/>
    </row>
    <row r="148" spans="1:43" s="2" customFormat="1" x14ac:dyDescent="0.2">
      <c r="A148" s="77" t="s">
        <v>219</v>
      </c>
      <c r="B148" s="61" t="s">
        <v>1466</v>
      </c>
      <c r="C148" s="65" t="s">
        <v>1640</v>
      </c>
      <c r="D148" s="79" t="s">
        <v>16</v>
      </c>
      <c r="E148" s="69">
        <f>430.04+42+75.5</f>
        <v>547.54</v>
      </c>
      <c r="F148" s="63">
        <v>20.56</v>
      </c>
      <c r="G148" s="34">
        <f t="shared" si="3"/>
        <v>11257.422399999998</v>
      </c>
      <c r="H148" s="246"/>
      <c r="I148" s="247"/>
      <c r="J148" s="247"/>
      <c r="K148" s="247"/>
      <c r="L148" s="247"/>
      <c r="M148" s="247"/>
      <c r="N148" s="247"/>
      <c r="O148" s="247"/>
      <c r="P148" s="247"/>
      <c r="Q148" s="247"/>
      <c r="R148" s="247"/>
      <c r="S148" s="247"/>
      <c r="T148" s="247"/>
      <c r="U148" s="247"/>
      <c r="V148" s="247"/>
      <c r="W148" s="247"/>
      <c r="X148" s="247"/>
      <c r="Y148" s="247"/>
      <c r="Z148" s="247"/>
      <c r="AA148" s="247"/>
      <c r="AB148" s="247"/>
      <c r="AC148" s="247"/>
      <c r="AD148" s="247"/>
      <c r="AE148" s="247"/>
      <c r="AF148" s="247"/>
      <c r="AG148" s="247"/>
      <c r="AH148" s="247"/>
      <c r="AI148" s="247"/>
      <c r="AJ148" s="247"/>
      <c r="AK148" s="247"/>
      <c r="AL148" s="247"/>
      <c r="AM148" s="247"/>
      <c r="AN148" s="247"/>
      <c r="AO148" s="247"/>
      <c r="AP148" s="247"/>
      <c r="AQ148" s="18"/>
    </row>
    <row r="149" spans="1:43" s="2" customFormat="1" x14ac:dyDescent="0.2">
      <c r="A149" s="77" t="s">
        <v>227</v>
      </c>
      <c r="B149" s="61" t="s">
        <v>230</v>
      </c>
      <c r="C149" s="65" t="s">
        <v>1473</v>
      </c>
      <c r="D149" s="79" t="s">
        <v>16</v>
      </c>
      <c r="E149" s="69">
        <v>35.28</v>
      </c>
      <c r="F149" s="63">
        <v>37.42</v>
      </c>
      <c r="G149" s="34">
        <f t="shared" si="3"/>
        <v>1320.1776000000002</v>
      </c>
      <c r="H149" s="246"/>
      <c r="I149" s="247"/>
      <c r="J149" s="247"/>
      <c r="K149" s="247"/>
      <c r="L149" s="247"/>
      <c r="M149" s="247"/>
      <c r="N149" s="247"/>
      <c r="O149" s="247"/>
      <c r="P149" s="247"/>
      <c r="Q149" s="247"/>
      <c r="R149" s="247"/>
      <c r="S149" s="247"/>
      <c r="T149" s="247"/>
      <c r="U149" s="247"/>
      <c r="V149" s="247"/>
      <c r="W149" s="247"/>
      <c r="X149" s="247"/>
      <c r="Y149" s="247"/>
      <c r="Z149" s="247"/>
      <c r="AA149" s="247"/>
      <c r="AB149" s="247"/>
      <c r="AC149" s="247"/>
      <c r="AD149" s="247"/>
      <c r="AE149" s="247"/>
      <c r="AF149" s="247"/>
      <c r="AG149" s="247"/>
      <c r="AH149" s="247"/>
      <c r="AI149" s="247"/>
      <c r="AJ149" s="247"/>
      <c r="AK149" s="247"/>
      <c r="AL149" s="247"/>
      <c r="AM149" s="247"/>
      <c r="AN149" s="247"/>
      <c r="AO149" s="247"/>
      <c r="AP149" s="247"/>
      <c r="AQ149" s="18"/>
    </row>
    <row r="150" spans="1:43" s="2" customFormat="1" x14ac:dyDescent="0.2">
      <c r="A150" s="77" t="s">
        <v>228</v>
      </c>
      <c r="B150" s="61" t="s">
        <v>229</v>
      </c>
      <c r="C150" s="65" t="s">
        <v>1641</v>
      </c>
      <c r="D150" s="79" t="s">
        <v>16</v>
      </c>
      <c r="E150" s="66">
        <v>63</v>
      </c>
      <c r="F150" s="63">
        <v>35.200000000000003</v>
      </c>
      <c r="G150" s="34">
        <f t="shared" si="3"/>
        <v>2217.6000000000004</v>
      </c>
      <c r="H150" s="246"/>
      <c r="I150" s="247"/>
      <c r="J150" s="247"/>
      <c r="K150" s="247"/>
      <c r="L150" s="247"/>
      <c r="M150" s="247"/>
      <c r="N150" s="247"/>
      <c r="O150" s="247"/>
      <c r="P150" s="247"/>
      <c r="Q150" s="247"/>
      <c r="R150" s="247"/>
      <c r="S150" s="247"/>
      <c r="T150" s="247"/>
      <c r="U150" s="247"/>
      <c r="V150" s="247"/>
      <c r="W150" s="247"/>
      <c r="X150" s="247"/>
      <c r="Y150" s="247"/>
      <c r="Z150" s="247"/>
      <c r="AA150" s="247"/>
      <c r="AB150" s="247"/>
      <c r="AC150" s="247"/>
      <c r="AD150" s="247"/>
      <c r="AE150" s="247"/>
      <c r="AF150" s="247"/>
      <c r="AG150" s="247"/>
      <c r="AH150" s="247"/>
      <c r="AI150" s="247"/>
      <c r="AJ150" s="247"/>
      <c r="AK150" s="247"/>
      <c r="AL150" s="247"/>
      <c r="AM150" s="247"/>
      <c r="AN150" s="247"/>
      <c r="AO150" s="247"/>
      <c r="AP150" s="247"/>
      <c r="AQ150" s="18"/>
    </row>
    <row r="151" spans="1:43" s="2" customFormat="1" x14ac:dyDescent="0.2">
      <c r="A151" s="77" t="s">
        <v>223</v>
      </c>
      <c r="B151" s="61" t="s">
        <v>1592</v>
      </c>
      <c r="C151" s="67" t="s">
        <v>1585</v>
      </c>
      <c r="D151" s="79" t="s">
        <v>17</v>
      </c>
      <c r="E151" s="325"/>
      <c r="F151" s="326"/>
      <c r="G151" s="34"/>
      <c r="H151" s="246"/>
      <c r="I151" s="247"/>
      <c r="J151" s="247"/>
      <c r="K151" s="247"/>
      <c r="L151" s="247"/>
      <c r="M151" s="247"/>
      <c r="N151" s="247"/>
      <c r="O151" s="247"/>
      <c r="P151" s="247"/>
      <c r="Q151" s="247"/>
      <c r="R151" s="247"/>
      <c r="S151" s="247"/>
      <c r="T151" s="247"/>
      <c r="U151" s="247"/>
      <c r="V151" s="247"/>
      <c r="W151" s="247"/>
      <c r="X151" s="247"/>
      <c r="Y151" s="247"/>
      <c r="Z151" s="247"/>
      <c r="AA151" s="247"/>
      <c r="AB151" s="247"/>
      <c r="AC151" s="247"/>
      <c r="AD151" s="247"/>
      <c r="AE151" s="247"/>
      <c r="AF151" s="247"/>
      <c r="AG151" s="247"/>
      <c r="AH151" s="247"/>
      <c r="AI151" s="247"/>
      <c r="AJ151" s="247"/>
      <c r="AK151" s="247"/>
      <c r="AL151" s="247"/>
      <c r="AM151" s="247"/>
      <c r="AN151" s="247"/>
      <c r="AO151" s="247"/>
      <c r="AP151" s="247"/>
      <c r="AQ151" s="18"/>
    </row>
    <row r="152" spans="1:43" s="2" customFormat="1" x14ac:dyDescent="0.2">
      <c r="A152" s="77" t="s">
        <v>857</v>
      </c>
      <c r="B152" s="71" t="s">
        <v>225</v>
      </c>
      <c r="C152" s="74" t="s">
        <v>1586</v>
      </c>
      <c r="D152" s="79" t="s">
        <v>17</v>
      </c>
      <c r="E152" s="66">
        <v>138</v>
      </c>
      <c r="F152" s="63">
        <v>120.26</v>
      </c>
      <c r="G152" s="34">
        <f t="shared" ref="G152:G160" si="4">E152*F152</f>
        <v>16595.88</v>
      </c>
      <c r="H152" s="246"/>
      <c r="I152" s="247"/>
      <c r="J152" s="247"/>
      <c r="K152" s="247"/>
      <c r="L152" s="247"/>
      <c r="M152" s="247"/>
      <c r="N152" s="247"/>
      <c r="O152" s="247"/>
      <c r="P152" s="247"/>
      <c r="Q152" s="247"/>
      <c r="R152" s="247"/>
      <c r="S152" s="247"/>
      <c r="T152" s="247"/>
      <c r="U152" s="247"/>
      <c r="V152" s="247"/>
      <c r="W152" s="247"/>
      <c r="X152" s="247"/>
      <c r="Y152" s="247"/>
      <c r="Z152" s="247"/>
      <c r="AA152" s="247"/>
      <c r="AB152" s="247"/>
      <c r="AC152" s="247"/>
      <c r="AD152" s="247"/>
      <c r="AE152" s="247"/>
      <c r="AF152" s="247"/>
      <c r="AG152" s="247"/>
      <c r="AH152" s="247"/>
      <c r="AI152" s="247"/>
      <c r="AJ152" s="247"/>
      <c r="AK152" s="247"/>
      <c r="AL152" s="247"/>
      <c r="AM152" s="247"/>
      <c r="AN152" s="247"/>
      <c r="AO152" s="247"/>
      <c r="AP152" s="247"/>
      <c r="AQ152" s="18"/>
    </row>
    <row r="153" spans="1:43" s="2" customFormat="1" x14ac:dyDescent="0.2">
      <c r="A153" s="77" t="s">
        <v>858</v>
      </c>
      <c r="B153" s="71" t="s">
        <v>226</v>
      </c>
      <c r="C153" s="74" t="s">
        <v>1587</v>
      </c>
      <c r="D153" s="79" t="s">
        <v>17</v>
      </c>
      <c r="E153" s="66">
        <v>12</v>
      </c>
      <c r="F153" s="63">
        <v>99.6</v>
      </c>
      <c r="G153" s="34">
        <f t="shared" si="4"/>
        <v>1195.1999999999998</v>
      </c>
      <c r="H153" s="246"/>
      <c r="I153" s="247"/>
      <c r="J153" s="247"/>
      <c r="K153" s="247"/>
      <c r="L153" s="247"/>
      <c r="M153" s="247"/>
      <c r="N153" s="247"/>
      <c r="O153" s="247"/>
      <c r="P153" s="247"/>
      <c r="Q153" s="247"/>
      <c r="R153" s="247"/>
      <c r="S153" s="247"/>
      <c r="T153" s="247"/>
      <c r="U153" s="247"/>
      <c r="V153" s="247"/>
      <c r="W153" s="247"/>
      <c r="X153" s="247"/>
      <c r="Y153" s="247"/>
      <c r="Z153" s="247"/>
      <c r="AA153" s="247"/>
      <c r="AB153" s="247"/>
      <c r="AC153" s="247"/>
      <c r="AD153" s="247"/>
      <c r="AE153" s="247"/>
      <c r="AF153" s="247"/>
      <c r="AG153" s="247"/>
      <c r="AH153" s="247"/>
      <c r="AI153" s="247"/>
      <c r="AJ153" s="247"/>
      <c r="AK153" s="247"/>
      <c r="AL153" s="247"/>
      <c r="AM153" s="247"/>
      <c r="AN153" s="247"/>
      <c r="AO153" s="247"/>
      <c r="AP153" s="247"/>
      <c r="AQ153" s="18"/>
    </row>
    <row r="154" spans="1:43" s="2" customFormat="1" x14ac:dyDescent="0.2">
      <c r="A154" s="77" t="s">
        <v>859</v>
      </c>
      <c r="B154" s="71" t="s">
        <v>224</v>
      </c>
      <c r="C154" s="74" t="s">
        <v>1588</v>
      </c>
      <c r="D154" s="79" t="s">
        <v>17</v>
      </c>
      <c r="E154" s="66">
        <v>22</v>
      </c>
      <c r="F154" s="63">
        <v>74.33</v>
      </c>
      <c r="G154" s="34">
        <f t="shared" si="4"/>
        <v>1635.26</v>
      </c>
      <c r="H154" s="246"/>
      <c r="I154" s="247"/>
      <c r="J154" s="247"/>
      <c r="K154" s="247"/>
      <c r="L154" s="247"/>
      <c r="M154" s="247"/>
      <c r="N154" s="247"/>
      <c r="O154" s="247"/>
      <c r="P154" s="247"/>
      <c r="Q154" s="247"/>
      <c r="R154" s="247"/>
      <c r="S154" s="247"/>
      <c r="T154" s="247"/>
      <c r="U154" s="247"/>
      <c r="V154" s="247"/>
      <c r="W154" s="247"/>
      <c r="X154" s="247"/>
      <c r="Y154" s="247"/>
      <c r="Z154" s="247"/>
      <c r="AA154" s="247"/>
      <c r="AB154" s="247"/>
      <c r="AC154" s="247"/>
      <c r="AD154" s="247"/>
      <c r="AE154" s="247"/>
      <c r="AF154" s="247"/>
      <c r="AG154" s="247"/>
      <c r="AH154" s="247"/>
      <c r="AI154" s="247"/>
      <c r="AJ154" s="247"/>
      <c r="AK154" s="247"/>
      <c r="AL154" s="247"/>
      <c r="AM154" s="247"/>
      <c r="AN154" s="247"/>
      <c r="AO154" s="247"/>
      <c r="AP154" s="247"/>
      <c r="AQ154" s="18"/>
    </row>
    <row r="155" spans="1:43" s="2" customFormat="1" x14ac:dyDescent="0.2">
      <c r="A155" s="77" t="s">
        <v>860</v>
      </c>
      <c r="B155" s="71" t="s">
        <v>154</v>
      </c>
      <c r="C155" s="74" t="s">
        <v>1476</v>
      </c>
      <c r="D155" s="79" t="s">
        <v>17</v>
      </c>
      <c r="E155" s="66">
        <v>24</v>
      </c>
      <c r="F155" s="63">
        <v>49.77</v>
      </c>
      <c r="G155" s="34">
        <f t="shared" si="4"/>
        <v>1194.48</v>
      </c>
      <c r="H155" s="246"/>
      <c r="I155" s="247"/>
      <c r="J155" s="247"/>
      <c r="K155" s="247"/>
      <c r="L155" s="247"/>
      <c r="M155" s="247"/>
      <c r="N155" s="247"/>
      <c r="O155" s="247"/>
      <c r="P155" s="247"/>
      <c r="Q155" s="247"/>
      <c r="R155" s="247"/>
      <c r="S155" s="247"/>
      <c r="T155" s="247"/>
      <c r="U155" s="247"/>
      <c r="V155" s="247"/>
      <c r="W155" s="247"/>
      <c r="X155" s="247"/>
      <c r="Y155" s="247"/>
      <c r="Z155" s="247"/>
      <c r="AA155" s="247"/>
      <c r="AB155" s="247"/>
      <c r="AC155" s="247"/>
      <c r="AD155" s="247"/>
      <c r="AE155" s="247"/>
      <c r="AF155" s="247"/>
      <c r="AG155" s="247"/>
      <c r="AH155" s="247"/>
      <c r="AI155" s="247"/>
      <c r="AJ155" s="247"/>
      <c r="AK155" s="247"/>
      <c r="AL155" s="247"/>
      <c r="AM155" s="247"/>
      <c r="AN155" s="247"/>
      <c r="AO155" s="247"/>
      <c r="AP155" s="247"/>
      <c r="AQ155" s="18"/>
    </row>
    <row r="156" spans="1:43" s="2" customFormat="1" x14ac:dyDescent="0.2">
      <c r="A156" s="77" t="s">
        <v>861</v>
      </c>
      <c r="B156" s="71" t="s">
        <v>157</v>
      </c>
      <c r="C156" s="74" t="s">
        <v>1477</v>
      </c>
      <c r="D156" s="79" t="s">
        <v>17</v>
      </c>
      <c r="E156" s="66">
        <v>12</v>
      </c>
      <c r="F156" s="63">
        <v>77.89</v>
      </c>
      <c r="G156" s="34">
        <f t="shared" si="4"/>
        <v>934.68000000000006</v>
      </c>
      <c r="H156" s="246"/>
      <c r="I156" s="247"/>
      <c r="J156" s="247"/>
      <c r="K156" s="247"/>
      <c r="L156" s="247"/>
      <c r="M156" s="247"/>
      <c r="N156" s="247"/>
      <c r="O156" s="247"/>
      <c r="P156" s="247"/>
      <c r="Q156" s="247"/>
      <c r="R156" s="247"/>
      <c r="S156" s="247"/>
      <c r="T156" s="247"/>
      <c r="U156" s="247"/>
      <c r="V156" s="247"/>
      <c r="W156" s="247"/>
      <c r="X156" s="247"/>
      <c r="Y156" s="247"/>
      <c r="Z156" s="247"/>
      <c r="AA156" s="247"/>
      <c r="AB156" s="247"/>
      <c r="AC156" s="247"/>
      <c r="AD156" s="247"/>
      <c r="AE156" s="247"/>
      <c r="AF156" s="247"/>
      <c r="AG156" s="247"/>
      <c r="AH156" s="247"/>
      <c r="AI156" s="247"/>
      <c r="AJ156" s="247"/>
      <c r="AK156" s="247"/>
      <c r="AL156" s="247"/>
      <c r="AM156" s="247"/>
      <c r="AN156" s="247"/>
      <c r="AO156" s="247"/>
      <c r="AP156" s="247"/>
      <c r="AQ156" s="18"/>
    </row>
    <row r="157" spans="1:43" s="2" customFormat="1" x14ac:dyDescent="0.2">
      <c r="A157" s="77" t="s">
        <v>862</v>
      </c>
      <c r="B157" s="71" t="s">
        <v>159</v>
      </c>
      <c r="C157" s="74" t="s">
        <v>1589</v>
      </c>
      <c r="D157" s="79" t="s">
        <v>17</v>
      </c>
      <c r="E157" s="66">
        <v>12</v>
      </c>
      <c r="F157" s="63">
        <v>87.06</v>
      </c>
      <c r="G157" s="34">
        <f t="shared" si="4"/>
        <v>1044.72</v>
      </c>
      <c r="H157" s="246"/>
      <c r="I157" s="247"/>
      <c r="J157" s="247"/>
      <c r="K157" s="247"/>
      <c r="L157" s="247"/>
      <c r="M157" s="247"/>
      <c r="N157" s="247"/>
      <c r="O157" s="247"/>
      <c r="P157" s="247"/>
      <c r="Q157" s="247"/>
      <c r="R157" s="247"/>
      <c r="S157" s="247"/>
      <c r="T157" s="247"/>
      <c r="U157" s="247"/>
      <c r="V157" s="247"/>
      <c r="W157" s="247"/>
      <c r="X157" s="247"/>
      <c r="Y157" s="247"/>
      <c r="Z157" s="247"/>
      <c r="AA157" s="247"/>
      <c r="AB157" s="247"/>
      <c r="AC157" s="247"/>
      <c r="AD157" s="247"/>
      <c r="AE157" s="247"/>
      <c r="AF157" s="247"/>
      <c r="AG157" s="247"/>
      <c r="AH157" s="247"/>
      <c r="AI157" s="247"/>
      <c r="AJ157" s="247"/>
      <c r="AK157" s="247"/>
      <c r="AL157" s="247"/>
      <c r="AM157" s="247"/>
      <c r="AN157" s="247"/>
      <c r="AO157" s="247"/>
      <c r="AP157" s="247"/>
      <c r="AQ157" s="18"/>
    </row>
    <row r="158" spans="1:43" s="2" customFormat="1" x14ac:dyDescent="0.2">
      <c r="A158" s="77" t="s">
        <v>863</v>
      </c>
      <c r="B158" s="71" t="s">
        <v>162</v>
      </c>
      <c r="C158" s="74" t="s">
        <v>1590</v>
      </c>
      <c r="D158" s="79" t="s">
        <v>17</v>
      </c>
      <c r="E158" s="66">
        <v>45</v>
      </c>
      <c r="F158" s="63">
        <v>83.32</v>
      </c>
      <c r="G158" s="34">
        <f t="shared" si="4"/>
        <v>3749.3999999999996</v>
      </c>
      <c r="H158" s="246"/>
      <c r="I158" s="247"/>
      <c r="J158" s="247"/>
      <c r="K158" s="247"/>
      <c r="L158" s="247"/>
      <c r="M158" s="247"/>
      <c r="N158" s="247"/>
      <c r="O158" s="247"/>
      <c r="P158" s="247"/>
      <c r="Q158" s="247"/>
      <c r="R158" s="247"/>
      <c r="S158" s="247"/>
      <c r="T158" s="247"/>
      <c r="U158" s="247"/>
      <c r="V158" s="247"/>
      <c r="W158" s="247"/>
      <c r="X158" s="247"/>
      <c r="Y158" s="247"/>
      <c r="Z158" s="247"/>
      <c r="AA158" s="247"/>
      <c r="AB158" s="247"/>
      <c r="AC158" s="247"/>
      <c r="AD158" s="247"/>
      <c r="AE158" s="247"/>
      <c r="AF158" s="247"/>
      <c r="AG158" s="247"/>
      <c r="AH158" s="247"/>
      <c r="AI158" s="247"/>
      <c r="AJ158" s="247"/>
      <c r="AK158" s="247"/>
      <c r="AL158" s="247"/>
      <c r="AM158" s="247"/>
      <c r="AN158" s="247"/>
      <c r="AO158" s="247"/>
      <c r="AP158" s="247"/>
      <c r="AQ158" s="18"/>
    </row>
    <row r="159" spans="1:43" s="2" customFormat="1" x14ac:dyDescent="0.2">
      <c r="A159" s="77" t="s">
        <v>864</v>
      </c>
      <c r="B159" s="71" t="s">
        <v>166</v>
      </c>
      <c r="C159" s="74" t="s">
        <v>1591</v>
      </c>
      <c r="D159" s="79" t="s">
        <v>17</v>
      </c>
      <c r="E159" s="66">
        <v>22</v>
      </c>
      <c r="F159" s="63">
        <v>79.239999999999995</v>
      </c>
      <c r="G159" s="34">
        <f t="shared" si="4"/>
        <v>1743.28</v>
      </c>
      <c r="H159" s="246"/>
      <c r="I159" s="247"/>
      <c r="J159" s="247"/>
      <c r="K159" s="247"/>
      <c r="L159" s="247"/>
      <c r="M159" s="247"/>
      <c r="N159" s="247"/>
      <c r="O159" s="247"/>
      <c r="P159" s="247"/>
      <c r="Q159" s="247"/>
      <c r="R159" s="247"/>
      <c r="S159" s="247"/>
      <c r="T159" s="247"/>
      <c r="U159" s="247"/>
      <c r="V159" s="247"/>
      <c r="W159" s="247"/>
      <c r="X159" s="247"/>
      <c r="Y159" s="247"/>
      <c r="Z159" s="247"/>
      <c r="AA159" s="247"/>
      <c r="AB159" s="247"/>
      <c r="AC159" s="247"/>
      <c r="AD159" s="247"/>
      <c r="AE159" s="247"/>
      <c r="AF159" s="247"/>
      <c r="AG159" s="247"/>
      <c r="AH159" s="247"/>
      <c r="AI159" s="247"/>
      <c r="AJ159" s="247"/>
      <c r="AK159" s="247"/>
      <c r="AL159" s="247"/>
      <c r="AM159" s="247"/>
      <c r="AN159" s="247"/>
      <c r="AO159" s="247"/>
      <c r="AP159" s="247"/>
      <c r="AQ159" s="18"/>
    </row>
    <row r="160" spans="1:43" s="2" customFormat="1" x14ac:dyDescent="0.2">
      <c r="A160" s="77" t="s">
        <v>254</v>
      </c>
      <c r="B160" s="61" t="s">
        <v>1594</v>
      </c>
      <c r="C160" s="67" t="s">
        <v>1593</v>
      </c>
      <c r="D160" s="79" t="s">
        <v>16</v>
      </c>
      <c r="E160" s="66">
        <v>115.3</v>
      </c>
      <c r="F160" s="63">
        <v>12.1</v>
      </c>
      <c r="G160" s="34">
        <f t="shared" si="4"/>
        <v>1395.1299999999999</v>
      </c>
      <c r="H160" s="246"/>
      <c r="I160" s="247"/>
      <c r="J160" s="247"/>
      <c r="K160" s="247"/>
      <c r="L160" s="247"/>
      <c r="M160" s="247"/>
      <c r="N160" s="247"/>
      <c r="O160" s="247"/>
      <c r="P160" s="247"/>
      <c r="Q160" s="247"/>
      <c r="R160" s="247"/>
      <c r="S160" s="247"/>
      <c r="T160" s="247"/>
      <c r="U160" s="247"/>
      <c r="V160" s="247"/>
      <c r="W160" s="247"/>
      <c r="X160" s="247"/>
      <c r="Y160" s="247"/>
      <c r="Z160" s="247"/>
      <c r="AA160" s="247"/>
      <c r="AB160" s="247"/>
      <c r="AC160" s="247"/>
      <c r="AD160" s="247"/>
      <c r="AE160" s="247"/>
      <c r="AF160" s="247"/>
      <c r="AG160" s="247"/>
      <c r="AH160" s="247"/>
      <c r="AI160" s="247"/>
      <c r="AJ160" s="247"/>
      <c r="AK160" s="247"/>
      <c r="AL160" s="247"/>
      <c r="AM160" s="247"/>
      <c r="AN160" s="247"/>
      <c r="AO160" s="247"/>
      <c r="AP160" s="247"/>
      <c r="AQ160" s="18"/>
    </row>
    <row r="161" spans="1:215" s="2" customFormat="1" x14ac:dyDescent="0.2">
      <c r="A161" s="86" t="s">
        <v>80</v>
      </c>
      <c r="B161" s="70" t="s">
        <v>81</v>
      </c>
      <c r="C161" s="70" t="s">
        <v>1063</v>
      </c>
      <c r="D161" s="79"/>
      <c r="E161" s="325"/>
      <c r="F161" s="326"/>
      <c r="G161" s="34"/>
      <c r="H161" s="246"/>
      <c r="I161" s="247"/>
      <c r="J161" s="247"/>
      <c r="K161" s="247"/>
      <c r="L161" s="247"/>
      <c r="M161" s="247"/>
      <c r="N161" s="247"/>
      <c r="O161" s="247"/>
      <c r="P161" s="247"/>
      <c r="Q161" s="247"/>
      <c r="R161" s="247"/>
      <c r="S161" s="247"/>
      <c r="T161" s="247"/>
      <c r="U161" s="247"/>
      <c r="V161" s="247"/>
      <c r="W161" s="247"/>
      <c r="X161" s="247"/>
      <c r="Y161" s="247"/>
      <c r="Z161" s="247"/>
      <c r="AA161" s="247"/>
      <c r="AB161" s="247"/>
      <c r="AC161" s="247"/>
      <c r="AD161" s="247"/>
      <c r="AE161" s="247"/>
      <c r="AF161" s="247"/>
      <c r="AG161" s="247"/>
      <c r="AH161" s="247"/>
      <c r="AI161" s="247"/>
      <c r="AJ161" s="247"/>
      <c r="AK161" s="247"/>
      <c r="AL161" s="247"/>
      <c r="AM161" s="247"/>
      <c r="AN161" s="247"/>
      <c r="AO161" s="247"/>
      <c r="AP161" s="247"/>
      <c r="AQ161" s="18"/>
    </row>
    <row r="162" spans="1:215" s="2" customFormat="1" x14ac:dyDescent="0.2">
      <c r="A162" s="77" t="s">
        <v>1450</v>
      </c>
      <c r="B162" s="61" t="s">
        <v>299</v>
      </c>
      <c r="C162" s="65" t="s">
        <v>1452</v>
      </c>
      <c r="D162" s="79" t="s">
        <v>16</v>
      </c>
      <c r="E162" s="69">
        <v>110.92</v>
      </c>
      <c r="F162" s="63">
        <v>11.41</v>
      </c>
      <c r="G162" s="37">
        <f>F162*E162</f>
        <v>1265.5971999999999</v>
      </c>
      <c r="H162" s="248"/>
      <c r="I162" s="249"/>
      <c r="J162" s="249"/>
      <c r="K162" s="249"/>
      <c r="L162" s="249"/>
      <c r="M162" s="249"/>
      <c r="N162" s="249"/>
      <c r="O162" s="249"/>
      <c r="P162" s="249"/>
      <c r="Q162" s="249"/>
      <c r="R162" s="249"/>
      <c r="S162" s="249"/>
      <c r="T162" s="249"/>
      <c r="U162" s="249"/>
      <c r="V162" s="249"/>
      <c r="W162" s="249"/>
      <c r="X162" s="249"/>
      <c r="Y162" s="249"/>
      <c r="Z162" s="249"/>
      <c r="AA162" s="249"/>
      <c r="AB162" s="249"/>
      <c r="AC162" s="249"/>
      <c r="AD162" s="249"/>
      <c r="AE162" s="249"/>
      <c r="AF162" s="249"/>
      <c r="AG162" s="249"/>
      <c r="AH162" s="249"/>
      <c r="AI162" s="249"/>
      <c r="AJ162" s="249"/>
      <c r="AK162" s="249"/>
      <c r="AL162" s="249"/>
      <c r="AM162" s="249"/>
      <c r="AN162" s="249"/>
      <c r="AO162" s="249"/>
      <c r="AP162" s="249"/>
      <c r="AQ162" s="19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  <c r="BO162" s="4"/>
      <c r="BP162" s="4"/>
      <c r="BQ162" s="4"/>
      <c r="BR162" s="4"/>
      <c r="BS162" s="4"/>
      <c r="BT162" s="4"/>
      <c r="BU162" s="4"/>
      <c r="BV162" s="4"/>
      <c r="BW162" s="4"/>
      <c r="BX162" s="4"/>
      <c r="BY162" s="4"/>
      <c r="BZ162" s="4"/>
      <c r="CA162" s="4"/>
      <c r="CB162" s="4"/>
      <c r="CC162" s="4"/>
      <c r="CD162" s="4"/>
      <c r="CE162" s="4"/>
      <c r="CF162" s="4"/>
      <c r="CG162" s="4"/>
      <c r="CH162" s="4"/>
      <c r="CI162" s="4"/>
      <c r="CJ162" s="4"/>
      <c r="CK162" s="4"/>
      <c r="CL162" s="4"/>
      <c r="CM162" s="4"/>
      <c r="CN162" s="4"/>
      <c r="CO162" s="4"/>
      <c r="CP162" s="4"/>
      <c r="CQ162" s="4"/>
      <c r="CR162" s="4"/>
      <c r="CS162" s="4"/>
      <c r="CT162" s="4"/>
      <c r="CU162" s="4"/>
      <c r="CV162" s="4"/>
      <c r="CW162" s="4"/>
      <c r="CX162" s="4"/>
      <c r="CY162" s="4"/>
      <c r="CZ162" s="4"/>
      <c r="DA162" s="4"/>
      <c r="DB162" s="4"/>
      <c r="DC162" s="4"/>
      <c r="DD162" s="4"/>
      <c r="DE162" s="4"/>
      <c r="DF162" s="4"/>
      <c r="DG162" s="4"/>
      <c r="DH162" s="4"/>
      <c r="DI162" s="4"/>
      <c r="DJ162" s="4"/>
      <c r="DK162" s="4"/>
      <c r="DL162" s="4"/>
      <c r="DM162" s="4"/>
      <c r="DN162" s="4"/>
      <c r="DO162" s="4"/>
      <c r="DP162" s="4"/>
      <c r="DQ162" s="4"/>
      <c r="DR162" s="4"/>
      <c r="DS162" s="4"/>
      <c r="DT162" s="4"/>
      <c r="DU162" s="4"/>
      <c r="DV162" s="4"/>
      <c r="DW162" s="4"/>
      <c r="DX162" s="4"/>
      <c r="DY162" s="4"/>
      <c r="DZ162" s="4"/>
      <c r="EA162" s="4"/>
      <c r="EB162" s="4"/>
      <c r="EC162" s="4"/>
      <c r="ED162" s="4"/>
      <c r="EE162" s="4"/>
      <c r="EF162" s="4"/>
      <c r="EG162" s="4"/>
      <c r="EH162" s="4"/>
      <c r="EI162" s="4"/>
      <c r="EJ162" s="4"/>
      <c r="EK162" s="4"/>
      <c r="EL162" s="4"/>
      <c r="EM162" s="4"/>
      <c r="EN162" s="4"/>
      <c r="EO162" s="4"/>
      <c r="EP162" s="4"/>
      <c r="EQ162" s="4"/>
      <c r="ER162" s="4"/>
      <c r="ES162" s="4"/>
      <c r="ET162" s="4"/>
      <c r="EU162" s="4"/>
      <c r="EV162" s="4"/>
      <c r="EW162" s="4"/>
      <c r="EX162" s="4"/>
      <c r="EY162" s="4"/>
      <c r="EZ162" s="4"/>
      <c r="FA162" s="4"/>
      <c r="FB162" s="4"/>
      <c r="FC162" s="4"/>
      <c r="FD162" s="4"/>
      <c r="FE162" s="4"/>
      <c r="FF162" s="4"/>
      <c r="FG162" s="4"/>
      <c r="FH162" s="4"/>
      <c r="FI162" s="4"/>
      <c r="FJ162" s="4"/>
      <c r="FK162" s="4"/>
      <c r="FL162" s="4"/>
      <c r="FM162" s="4"/>
      <c r="FN162" s="4"/>
      <c r="FO162" s="4"/>
      <c r="FP162" s="4"/>
      <c r="FQ162" s="4"/>
      <c r="FR162" s="4"/>
      <c r="FS162" s="4"/>
      <c r="FT162" s="4"/>
      <c r="FU162" s="4"/>
      <c r="FV162" s="4"/>
      <c r="FW162" s="4"/>
      <c r="FX162" s="4"/>
      <c r="FY162" s="4"/>
      <c r="FZ162" s="4"/>
      <c r="GA162" s="4"/>
      <c r="GB162" s="4"/>
      <c r="GC162" s="4"/>
      <c r="GD162" s="4"/>
      <c r="GE162" s="4"/>
      <c r="GF162" s="4"/>
      <c r="GG162" s="4"/>
      <c r="GH162" s="4"/>
      <c r="GI162" s="4"/>
      <c r="GJ162" s="4"/>
      <c r="GK162" s="4"/>
      <c r="GL162" s="4"/>
      <c r="GM162" s="4"/>
      <c r="GN162" s="4"/>
      <c r="GO162" s="4"/>
      <c r="GP162" s="4"/>
      <c r="GQ162" s="4"/>
      <c r="GR162" s="4"/>
      <c r="GS162" s="4"/>
      <c r="GT162" s="4"/>
      <c r="GU162" s="4"/>
      <c r="GV162" s="4"/>
      <c r="GW162" s="4"/>
      <c r="GX162" s="4"/>
      <c r="GY162" s="4"/>
      <c r="GZ162" s="4"/>
      <c r="HA162" s="4"/>
      <c r="HB162" s="4"/>
      <c r="HC162" s="4"/>
      <c r="HD162" s="4"/>
      <c r="HE162" s="4"/>
      <c r="HF162" s="4"/>
      <c r="HG162" s="4"/>
    </row>
    <row r="163" spans="1:215" s="2" customFormat="1" x14ac:dyDescent="0.2">
      <c r="A163" s="77" t="s">
        <v>1451</v>
      </c>
      <c r="B163" s="61" t="s">
        <v>339</v>
      </c>
      <c r="C163" s="65" t="s">
        <v>207</v>
      </c>
      <c r="D163" s="79" t="s">
        <v>16</v>
      </c>
      <c r="E163" s="69">
        <v>35</v>
      </c>
      <c r="F163" s="63">
        <v>15.34</v>
      </c>
      <c r="G163" s="37">
        <f>F163*E163</f>
        <v>536.9</v>
      </c>
      <c r="H163" s="248"/>
      <c r="I163" s="249"/>
      <c r="J163" s="249"/>
      <c r="K163" s="249"/>
      <c r="L163" s="249"/>
      <c r="M163" s="249"/>
      <c r="N163" s="249"/>
      <c r="O163" s="249"/>
      <c r="P163" s="249"/>
      <c r="Q163" s="249"/>
      <c r="R163" s="249"/>
      <c r="S163" s="249"/>
      <c r="T163" s="249"/>
      <c r="U163" s="249"/>
      <c r="V163" s="249"/>
      <c r="W163" s="249"/>
      <c r="X163" s="249"/>
      <c r="Y163" s="249"/>
      <c r="Z163" s="249"/>
      <c r="AA163" s="249"/>
      <c r="AB163" s="249"/>
      <c r="AC163" s="249"/>
      <c r="AD163" s="249"/>
      <c r="AE163" s="249"/>
      <c r="AF163" s="249"/>
      <c r="AG163" s="249"/>
      <c r="AH163" s="249"/>
      <c r="AI163" s="249"/>
      <c r="AJ163" s="249"/>
      <c r="AK163" s="249"/>
      <c r="AL163" s="249"/>
      <c r="AM163" s="249"/>
      <c r="AN163" s="249"/>
      <c r="AO163" s="249"/>
      <c r="AP163" s="249"/>
      <c r="AQ163" s="19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  <c r="BO163" s="4"/>
      <c r="BP163" s="4"/>
      <c r="BQ163" s="4"/>
      <c r="BR163" s="4"/>
      <c r="BS163" s="4"/>
      <c r="BT163" s="4"/>
      <c r="BU163" s="4"/>
      <c r="BV163" s="4"/>
      <c r="BW163" s="4"/>
      <c r="BX163" s="4"/>
      <c r="BY163" s="4"/>
      <c r="BZ163" s="4"/>
      <c r="CA163" s="4"/>
      <c r="CB163" s="4"/>
      <c r="CC163" s="4"/>
      <c r="CD163" s="4"/>
      <c r="CE163" s="4"/>
      <c r="CF163" s="4"/>
      <c r="CG163" s="4"/>
      <c r="CH163" s="4"/>
      <c r="CI163" s="4"/>
      <c r="CJ163" s="4"/>
      <c r="CK163" s="4"/>
      <c r="CL163" s="4"/>
      <c r="CM163" s="4"/>
      <c r="CN163" s="4"/>
      <c r="CO163" s="4"/>
      <c r="CP163" s="4"/>
      <c r="CQ163" s="4"/>
      <c r="CR163" s="4"/>
      <c r="CS163" s="4"/>
      <c r="CT163" s="4"/>
      <c r="CU163" s="4"/>
      <c r="CV163" s="4"/>
      <c r="CW163" s="4"/>
      <c r="CX163" s="4"/>
      <c r="CY163" s="4"/>
      <c r="CZ163" s="4"/>
      <c r="DA163" s="4"/>
      <c r="DB163" s="4"/>
      <c r="DC163" s="4"/>
      <c r="DD163" s="4"/>
      <c r="DE163" s="4"/>
      <c r="DF163" s="4"/>
      <c r="DG163" s="4"/>
      <c r="DH163" s="4"/>
      <c r="DI163" s="4"/>
      <c r="DJ163" s="4"/>
      <c r="DK163" s="4"/>
      <c r="DL163" s="4"/>
      <c r="DM163" s="4"/>
      <c r="DN163" s="4"/>
      <c r="DO163" s="4"/>
      <c r="DP163" s="4"/>
      <c r="DQ163" s="4"/>
      <c r="DR163" s="4"/>
      <c r="DS163" s="4"/>
      <c r="DT163" s="4"/>
      <c r="DU163" s="4"/>
      <c r="DV163" s="4"/>
      <c r="DW163" s="4"/>
      <c r="DX163" s="4"/>
      <c r="DY163" s="4"/>
      <c r="DZ163" s="4"/>
      <c r="EA163" s="4"/>
      <c r="EB163" s="4"/>
      <c r="EC163" s="4"/>
      <c r="ED163" s="4"/>
      <c r="EE163" s="4"/>
      <c r="EF163" s="4"/>
      <c r="EG163" s="4"/>
      <c r="EH163" s="4"/>
      <c r="EI163" s="4"/>
      <c r="EJ163" s="4"/>
      <c r="EK163" s="4"/>
      <c r="EL163" s="4"/>
      <c r="EM163" s="4"/>
      <c r="EN163" s="4"/>
      <c r="EO163" s="4"/>
      <c r="EP163" s="4"/>
      <c r="EQ163" s="4"/>
      <c r="ER163" s="4"/>
      <c r="ES163" s="4"/>
      <c r="ET163" s="4"/>
      <c r="EU163" s="4"/>
      <c r="EV163" s="4"/>
      <c r="EW163" s="4"/>
      <c r="EX163" s="4"/>
      <c r="EY163" s="4"/>
      <c r="EZ163" s="4"/>
      <c r="FA163" s="4"/>
      <c r="FB163" s="4"/>
      <c r="FC163" s="4"/>
      <c r="FD163" s="4"/>
      <c r="FE163" s="4"/>
      <c r="FF163" s="4"/>
      <c r="FG163" s="4"/>
      <c r="FH163" s="4"/>
      <c r="FI163" s="4"/>
      <c r="FJ163" s="4"/>
      <c r="FK163" s="4"/>
      <c r="FL163" s="4"/>
      <c r="FM163" s="4"/>
      <c r="FN163" s="4"/>
      <c r="FO163" s="4"/>
      <c r="FP163" s="4"/>
      <c r="FQ163" s="4"/>
      <c r="FR163" s="4"/>
      <c r="FS163" s="4"/>
      <c r="FT163" s="4"/>
      <c r="FU163" s="4"/>
      <c r="FV163" s="4"/>
      <c r="FW163" s="4"/>
      <c r="FX163" s="4"/>
      <c r="FY163" s="4"/>
      <c r="FZ163" s="4"/>
      <c r="GA163" s="4"/>
      <c r="GB163" s="4"/>
      <c r="GC163" s="4"/>
      <c r="GD163" s="4"/>
      <c r="GE163" s="4"/>
      <c r="GF163" s="4"/>
      <c r="GG163" s="4"/>
      <c r="GH163" s="4"/>
      <c r="GI163" s="4"/>
      <c r="GJ163" s="4"/>
      <c r="GK163" s="4"/>
      <c r="GL163" s="4"/>
      <c r="GM163" s="4"/>
      <c r="GN163" s="4"/>
      <c r="GO163" s="4"/>
      <c r="GP163" s="4"/>
      <c r="GQ163" s="4"/>
      <c r="GR163" s="4"/>
      <c r="GS163" s="4"/>
      <c r="GT163" s="4"/>
      <c r="GU163" s="4"/>
      <c r="GV163" s="4"/>
      <c r="GW163" s="4"/>
      <c r="GX163" s="4"/>
      <c r="GY163" s="4"/>
      <c r="GZ163" s="4"/>
      <c r="HA163" s="4"/>
      <c r="HB163" s="4"/>
      <c r="HC163" s="4"/>
      <c r="HD163" s="4"/>
      <c r="HE163" s="4"/>
      <c r="HF163" s="4"/>
      <c r="HG163" s="4"/>
    </row>
    <row r="164" spans="1:215" s="2" customFormat="1" ht="38.25" x14ac:dyDescent="0.2">
      <c r="A164" s="77" t="s">
        <v>1064</v>
      </c>
      <c r="B164" s="61" t="s">
        <v>2143</v>
      </c>
      <c r="C164" s="65" t="s">
        <v>1065</v>
      </c>
      <c r="D164" s="79" t="s">
        <v>16</v>
      </c>
      <c r="E164" s="69">
        <v>177.12</v>
      </c>
      <c r="F164" s="63">
        <v>15.8</v>
      </c>
      <c r="G164" s="37">
        <f>F164*E164</f>
        <v>2798.4960000000001</v>
      </c>
      <c r="H164" s="248"/>
      <c r="I164" s="249"/>
      <c r="J164" s="249"/>
      <c r="K164" s="249"/>
      <c r="L164" s="249"/>
      <c r="M164" s="249"/>
      <c r="N164" s="249"/>
      <c r="O164" s="249"/>
      <c r="P164" s="249"/>
      <c r="Q164" s="249"/>
      <c r="R164" s="249"/>
      <c r="S164" s="249"/>
      <c r="T164" s="249"/>
      <c r="U164" s="249"/>
      <c r="V164" s="249"/>
      <c r="W164" s="249"/>
      <c r="X164" s="249"/>
      <c r="Y164" s="249"/>
      <c r="Z164" s="249"/>
      <c r="AA164" s="249"/>
      <c r="AB164" s="249"/>
      <c r="AC164" s="249"/>
      <c r="AD164" s="249"/>
      <c r="AE164" s="249"/>
      <c r="AF164" s="249"/>
      <c r="AG164" s="249"/>
      <c r="AH164" s="249"/>
      <c r="AI164" s="249"/>
      <c r="AJ164" s="249"/>
      <c r="AK164" s="249"/>
      <c r="AL164" s="249"/>
      <c r="AM164" s="249"/>
      <c r="AN164" s="249"/>
      <c r="AO164" s="249"/>
      <c r="AP164" s="249"/>
      <c r="AQ164" s="19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  <c r="BO164" s="4"/>
      <c r="BP164" s="4"/>
      <c r="BQ164" s="4"/>
      <c r="BR164" s="4"/>
      <c r="BS164" s="4"/>
      <c r="BT164" s="4"/>
      <c r="BU164" s="4"/>
      <c r="BV164" s="4"/>
      <c r="BW164" s="4"/>
      <c r="BX164" s="4"/>
      <c r="BY164" s="4"/>
      <c r="BZ164" s="4"/>
      <c r="CA164" s="4"/>
      <c r="CB164" s="4"/>
      <c r="CC164" s="4"/>
      <c r="CD164" s="4"/>
      <c r="CE164" s="4"/>
      <c r="CF164" s="4"/>
      <c r="CG164" s="4"/>
      <c r="CH164" s="4"/>
      <c r="CI164" s="4"/>
      <c r="CJ164" s="4"/>
      <c r="CK164" s="4"/>
      <c r="CL164" s="4"/>
      <c r="CM164" s="4"/>
      <c r="CN164" s="4"/>
      <c r="CO164" s="4"/>
      <c r="CP164" s="4"/>
      <c r="CQ164" s="4"/>
      <c r="CR164" s="4"/>
      <c r="CS164" s="4"/>
      <c r="CT164" s="4"/>
      <c r="CU164" s="4"/>
      <c r="CV164" s="4"/>
      <c r="CW164" s="4"/>
      <c r="CX164" s="4"/>
      <c r="CY164" s="4"/>
      <c r="CZ164" s="4"/>
      <c r="DA164" s="4"/>
      <c r="DB164" s="4"/>
      <c r="DC164" s="4"/>
      <c r="DD164" s="4"/>
      <c r="DE164" s="4"/>
      <c r="DF164" s="4"/>
      <c r="DG164" s="4"/>
      <c r="DH164" s="4"/>
      <c r="DI164" s="4"/>
      <c r="DJ164" s="4"/>
      <c r="DK164" s="4"/>
      <c r="DL164" s="4"/>
      <c r="DM164" s="4"/>
      <c r="DN164" s="4"/>
      <c r="DO164" s="4"/>
      <c r="DP164" s="4"/>
      <c r="DQ164" s="4"/>
      <c r="DR164" s="4"/>
      <c r="DS164" s="4"/>
      <c r="DT164" s="4"/>
      <c r="DU164" s="4"/>
      <c r="DV164" s="4"/>
      <c r="DW164" s="4"/>
      <c r="DX164" s="4"/>
      <c r="DY164" s="4"/>
      <c r="DZ164" s="4"/>
      <c r="EA164" s="4"/>
      <c r="EB164" s="4"/>
      <c r="EC164" s="4"/>
      <c r="ED164" s="4"/>
      <c r="EE164" s="4"/>
      <c r="EF164" s="4"/>
      <c r="EG164" s="4"/>
      <c r="EH164" s="4"/>
      <c r="EI164" s="4"/>
      <c r="EJ164" s="4"/>
      <c r="EK164" s="4"/>
      <c r="EL164" s="4"/>
      <c r="EM164" s="4"/>
      <c r="EN164" s="4"/>
      <c r="EO164" s="4"/>
      <c r="EP164" s="4"/>
      <c r="EQ164" s="4"/>
      <c r="ER164" s="4"/>
      <c r="ES164" s="4"/>
      <c r="ET164" s="4"/>
      <c r="EU164" s="4"/>
      <c r="EV164" s="4"/>
      <c r="EW164" s="4"/>
      <c r="EX164" s="4"/>
      <c r="EY164" s="4"/>
      <c r="EZ164" s="4"/>
      <c r="FA164" s="4"/>
      <c r="FB164" s="4"/>
      <c r="FC164" s="4"/>
      <c r="FD164" s="4"/>
      <c r="FE164" s="4"/>
      <c r="FF164" s="4"/>
      <c r="FG164" s="4"/>
      <c r="FH164" s="4"/>
      <c r="FI164" s="4"/>
      <c r="FJ164" s="4"/>
      <c r="FK164" s="4"/>
      <c r="FL164" s="4"/>
      <c r="FM164" s="4"/>
      <c r="FN164" s="4"/>
      <c r="FO164" s="4"/>
      <c r="FP164" s="4"/>
      <c r="FQ164" s="4"/>
      <c r="FR164" s="4"/>
      <c r="FS164" s="4"/>
      <c r="FT164" s="4"/>
      <c r="FU164" s="4"/>
      <c r="FV164" s="4"/>
      <c r="FW164" s="4"/>
      <c r="FX164" s="4"/>
      <c r="FY164" s="4"/>
      <c r="FZ164" s="4"/>
      <c r="GA164" s="4"/>
      <c r="GB164" s="4"/>
      <c r="GC164" s="4"/>
      <c r="GD164" s="4"/>
      <c r="GE164" s="4"/>
      <c r="GF164" s="4"/>
      <c r="GG164" s="4"/>
      <c r="GH164" s="4"/>
      <c r="GI164" s="4"/>
      <c r="GJ164" s="4"/>
      <c r="GK164" s="4"/>
      <c r="GL164" s="4"/>
      <c r="GM164" s="4"/>
      <c r="GN164" s="4"/>
      <c r="GO164" s="4"/>
      <c r="GP164" s="4"/>
      <c r="GQ164" s="4"/>
      <c r="GR164" s="4"/>
      <c r="GS164" s="4"/>
      <c r="GT164" s="4"/>
      <c r="GU164" s="4"/>
      <c r="GV164" s="4"/>
      <c r="GW164" s="4"/>
      <c r="GX164" s="4"/>
      <c r="GY164" s="4"/>
      <c r="GZ164" s="4"/>
      <c r="HA164" s="4"/>
      <c r="HB164" s="4"/>
      <c r="HC164" s="4"/>
      <c r="HD164" s="4"/>
      <c r="HE164" s="4"/>
      <c r="HF164" s="4"/>
      <c r="HG164" s="4"/>
    </row>
    <row r="165" spans="1:215" s="2" customFormat="1" ht="38.25" x14ac:dyDescent="0.2">
      <c r="A165" s="77" t="s">
        <v>205</v>
      </c>
      <c r="B165" s="61" t="s">
        <v>1066</v>
      </c>
      <c r="C165" s="65" t="s">
        <v>1067</v>
      </c>
      <c r="D165" s="79" t="s">
        <v>16</v>
      </c>
      <c r="E165" s="66">
        <v>87</v>
      </c>
      <c r="F165" s="63">
        <v>20.010000000000002</v>
      </c>
      <c r="G165" s="34">
        <f t="shared" ref="G165:G249" si="5">E165*F165</f>
        <v>1740.8700000000001</v>
      </c>
      <c r="H165" s="246"/>
      <c r="I165" s="247"/>
      <c r="J165" s="247"/>
      <c r="K165" s="247"/>
      <c r="L165" s="247"/>
      <c r="M165" s="247"/>
      <c r="N165" s="247"/>
      <c r="O165" s="247"/>
      <c r="P165" s="247"/>
      <c r="Q165" s="247"/>
      <c r="R165" s="247"/>
      <c r="S165" s="247"/>
      <c r="T165" s="247"/>
      <c r="U165" s="247"/>
      <c r="V165" s="247"/>
      <c r="W165" s="247"/>
      <c r="X165" s="247"/>
      <c r="Y165" s="247"/>
      <c r="Z165" s="247"/>
      <c r="AA165" s="247"/>
      <c r="AB165" s="247"/>
      <c r="AC165" s="247"/>
      <c r="AD165" s="247"/>
      <c r="AE165" s="247"/>
      <c r="AF165" s="247"/>
      <c r="AG165" s="247"/>
      <c r="AH165" s="247"/>
      <c r="AI165" s="247"/>
      <c r="AJ165" s="247"/>
      <c r="AK165" s="247"/>
      <c r="AL165" s="247"/>
      <c r="AM165" s="247"/>
      <c r="AN165" s="247"/>
      <c r="AO165" s="247"/>
      <c r="AP165" s="247"/>
      <c r="AQ165" s="18"/>
    </row>
    <row r="166" spans="1:215" s="2" customFormat="1" ht="25.5" x14ac:dyDescent="0.2">
      <c r="A166" s="77" t="s">
        <v>1669</v>
      </c>
      <c r="B166" s="67" t="s">
        <v>1670</v>
      </c>
      <c r="C166" s="75" t="s">
        <v>1671</v>
      </c>
      <c r="D166" s="79" t="s">
        <v>16</v>
      </c>
      <c r="E166" s="66">
        <v>50.72</v>
      </c>
      <c r="F166" s="63">
        <v>11.01</v>
      </c>
      <c r="G166" s="38">
        <f>F166*E166</f>
        <v>558.42719999999997</v>
      </c>
      <c r="H166" s="246"/>
      <c r="I166" s="247"/>
      <c r="J166" s="247"/>
      <c r="K166" s="247"/>
      <c r="L166" s="247"/>
      <c r="M166" s="247"/>
      <c r="N166" s="247"/>
      <c r="O166" s="247"/>
      <c r="P166" s="247"/>
      <c r="Q166" s="247"/>
      <c r="R166" s="247"/>
      <c r="S166" s="247"/>
      <c r="T166" s="247"/>
      <c r="U166" s="247"/>
      <c r="V166" s="247"/>
      <c r="W166" s="247"/>
      <c r="X166" s="247"/>
      <c r="Y166" s="247"/>
      <c r="Z166" s="247"/>
      <c r="AA166" s="247"/>
      <c r="AB166" s="247"/>
      <c r="AC166" s="247"/>
      <c r="AD166" s="247"/>
      <c r="AE166" s="247"/>
      <c r="AF166" s="247"/>
      <c r="AG166" s="247"/>
      <c r="AH166" s="247"/>
      <c r="AI166" s="247"/>
      <c r="AJ166" s="247"/>
      <c r="AK166" s="247"/>
      <c r="AL166" s="247"/>
      <c r="AM166" s="247"/>
      <c r="AN166" s="247"/>
      <c r="AO166" s="247"/>
      <c r="AP166" s="247"/>
      <c r="AQ166" s="18"/>
    </row>
    <row r="167" spans="1:215" s="2" customFormat="1" x14ac:dyDescent="0.2">
      <c r="A167" s="77" t="s">
        <v>44</v>
      </c>
      <c r="B167" s="61" t="s">
        <v>45</v>
      </c>
      <c r="C167" s="65" t="s">
        <v>46</v>
      </c>
      <c r="D167" s="79" t="s">
        <v>16</v>
      </c>
      <c r="E167" s="66">
        <v>75.92</v>
      </c>
      <c r="F167" s="63">
        <v>43.71</v>
      </c>
      <c r="G167" s="34">
        <f t="shared" si="5"/>
        <v>3318.4632000000001</v>
      </c>
      <c r="H167" s="246"/>
      <c r="I167" s="247"/>
      <c r="J167" s="247"/>
      <c r="K167" s="247"/>
      <c r="L167" s="247"/>
      <c r="M167" s="247"/>
      <c r="N167" s="247"/>
      <c r="O167" s="247"/>
      <c r="P167" s="247"/>
      <c r="Q167" s="247"/>
      <c r="R167" s="247"/>
      <c r="S167" s="247"/>
      <c r="T167" s="247"/>
      <c r="U167" s="247"/>
      <c r="V167" s="247"/>
      <c r="W167" s="247"/>
      <c r="X167" s="247"/>
      <c r="Y167" s="247"/>
      <c r="Z167" s="247"/>
      <c r="AA167" s="247"/>
      <c r="AB167" s="247"/>
      <c r="AC167" s="247"/>
      <c r="AD167" s="247"/>
      <c r="AE167" s="247"/>
      <c r="AF167" s="247"/>
      <c r="AG167" s="247"/>
      <c r="AH167" s="247"/>
      <c r="AI167" s="247"/>
      <c r="AJ167" s="247"/>
      <c r="AK167" s="247"/>
      <c r="AL167" s="247"/>
      <c r="AM167" s="247"/>
      <c r="AN167" s="247"/>
      <c r="AO167" s="247"/>
      <c r="AP167" s="247"/>
      <c r="AQ167" s="18"/>
    </row>
    <row r="168" spans="1:215" s="2" customFormat="1" x14ac:dyDescent="0.2">
      <c r="A168" s="77" t="s">
        <v>47</v>
      </c>
      <c r="B168" s="61" t="s">
        <v>48</v>
      </c>
      <c r="C168" s="65" t="s">
        <v>49</v>
      </c>
      <c r="D168" s="79" t="s">
        <v>1</v>
      </c>
      <c r="E168" s="66">
        <v>29</v>
      </c>
      <c r="F168" s="63">
        <v>15.8</v>
      </c>
      <c r="G168" s="34">
        <f t="shared" si="5"/>
        <v>458.20000000000005</v>
      </c>
      <c r="H168" s="246"/>
      <c r="I168" s="247"/>
      <c r="J168" s="247"/>
      <c r="K168" s="247"/>
      <c r="L168" s="247"/>
      <c r="M168" s="247"/>
      <c r="N168" s="247"/>
      <c r="O168" s="247"/>
      <c r="P168" s="247"/>
      <c r="Q168" s="247"/>
      <c r="R168" s="247"/>
      <c r="S168" s="247"/>
      <c r="T168" s="247"/>
      <c r="U168" s="247"/>
      <c r="V168" s="247"/>
      <c r="W168" s="247"/>
      <c r="X168" s="247"/>
      <c r="Y168" s="247"/>
      <c r="Z168" s="247"/>
      <c r="AA168" s="247"/>
      <c r="AB168" s="247"/>
      <c r="AC168" s="247"/>
      <c r="AD168" s="247"/>
      <c r="AE168" s="247"/>
      <c r="AF168" s="247"/>
      <c r="AG168" s="247"/>
      <c r="AH168" s="247"/>
      <c r="AI168" s="247"/>
      <c r="AJ168" s="247"/>
      <c r="AK168" s="247"/>
      <c r="AL168" s="247"/>
      <c r="AM168" s="247"/>
      <c r="AN168" s="247"/>
      <c r="AO168" s="247"/>
      <c r="AP168" s="247"/>
      <c r="AQ168" s="18"/>
    </row>
    <row r="169" spans="1:215" s="2" customFormat="1" x14ac:dyDescent="0.2">
      <c r="A169" s="77" t="s">
        <v>250</v>
      </c>
      <c r="B169" s="61" t="s">
        <v>251</v>
      </c>
      <c r="C169" s="65" t="s">
        <v>1467</v>
      </c>
      <c r="D169" s="79" t="s">
        <v>16</v>
      </c>
      <c r="E169" s="69">
        <v>9.24</v>
      </c>
      <c r="F169" s="63">
        <v>85.7</v>
      </c>
      <c r="G169" s="34">
        <f t="shared" si="5"/>
        <v>791.86800000000005</v>
      </c>
      <c r="H169" s="246"/>
      <c r="I169" s="247"/>
      <c r="J169" s="247"/>
      <c r="K169" s="247"/>
      <c r="L169" s="247"/>
      <c r="M169" s="247"/>
      <c r="N169" s="247"/>
      <c r="O169" s="247"/>
      <c r="P169" s="247"/>
      <c r="Q169" s="247"/>
      <c r="R169" s="247"/>
      <c r="S169" s="247"/>
      <c r="T169" s="247"/>
      <c r="U169" s="247"/>
      <c r="V169" s="247"/>
      <c r="W169" s="247"/>
      <c r="X169" s="247"/>
      <c r="Y169" s="247"/>
      <c r="Z169" s="247"/>
      <c r="AA169" s="247"/>
      <c r="AB169" s="247"/>
      <c r="AC169" s="247"/>
      <c r="AD169" s="247"/>
      <c r="AE169" s="247"/>
      <c r="AF169" s="247"/>
      <c r="AG169" s="247"/>
      <c r="AH169" s="247"/>
      <c r="AI169" s="247"/>
      <c r="AJ169" s="247"/>
      <c r="AK169" s="247"/>
      <c r="AL169" s="247"/>
      <c r="AM169" s="247"/>
      <c r="AN169" s="247"/>
      <c r="AO169" s="247"/>
      <c r="AP169" s="247"/>
      <c r="AQ169" s="18"/>
    </row>
    <row r="170" spans="1:215" s="2" customFormat="1" x14ac:dyDescent="0.2">
      <c r="A170" s="77" t="s">
        <v>252</v>
      </c>
      <c r="B170" s="61" t="s">
        <v>253</v>
      </c>
      <c r="C170" s="65" t="s">
        <v>1468</v>
      </c>
      <c r="D170" s="79" t="s">
        <v>1</v>
      </c>
      <c r="E170" s="69">
        <v>73</v>
      </c>
      <c r="F170" s="63">
        <v>7.7</v>
      </c>
      <c r="G170" s="34">
        <f t="shared" si="5"/>
        <v>562.1</v>
      </c>
      <c r="H170" s="246"/>
      <c r="I170" s="247"/>
      <c r="J170" s="247"/>
      <c r="K170" s="247"/>
      <c r="L170" s="247"/>
      <c r="M170" s="247"/>
      <c r="N170" s="247"/>
      <c r="O170" s="247"/>
      <c r="P170" s="247"/>
      <c r="Q170" s="247"/>
      <c r="R170" s="247"/>
      <c r="S170" s="247"/>
      <c r="T170" s="247"/>
      <c r="U170" s="247"/>
      <c r="V170" s="247"/>
      <c r="W170" s="247"/>
      <c r="X170" s="247"/>
      <c r="Y170" s="247"/>
      <c r="Z170" s="247"/>
      <c r="AA170" s="247"/>
      <c r="AB170" s="247"/>
      <c r="AC170" s="247"/>
      <c r="AD170" s="247"/>
      <c r="AE170" s="247"/>
      <c r="AF170" s="247"/>
      <c r="AG170" s="247"/>
      <c r="AH170" s="247"/>
      <c r="AI170" s="247"/>
      <c r="AJ170" s="247"/>
      <c r="AK170" s="247"/>
      <c r="AL170" s="247"/>
      <c r="AM170" s="247"/>
      <c r="AN170" s="247"/>
      <c r="AO170" s="247"/>
      <c r="AP170" s="247"/>
      <c r="AQ170" s="18"/>
    </row>
    <row r="171" spans="1:215" s="2" customFormat="1" x14ac:dyDescent="0.2">
      <c r="A171" s="77" t="s">
        <v>206</v>
      </c>
      <c r="B171" s="61" t="s">
        <v>343</v>
      </c>
      <c r="C171" s="65" t="s">
        <v>1069</v>
      </c>
      <c r="D171" s="79" t="s">
        <v>16</v>
      </c>
      <c r="E171" s="69">
        <v>79.5</v>
      </c>
      <c r="F171" s="63">
        <v>90.64</v>
      </c>
      <c r="G171" s="34">
        <f t="shared" si="5"/>
        <v>7205.88</v>
      </c>
      <c r="H171" s="246"/>
      <c r="I171" s="247"/>
      <c r="J171" s="247"/>
      <c r="K171" s="247"/>
      <c r="L171" s="247"/>
      <c r="M171" s="247"/>
      <c r="N171" s="247"/>
      <c r="O171" s="247"/>
      <c r="P171" s="247"/>
      <c r="Q171" s="247"/>
      <c r="R171" s="247"/>
      <c r="S171" s="247"/>
      <c r="T171" s="247"/>
      <c r="U171" s="247"/>
      <c r="V171" s="247"/>
      <c r="W171" s="247"/>
      <c r="X171" s="247"/>
      <c r="Y171" s="247"/>
      <c r="Z171" s="247"/>
      <c r="AA171" s="247"/>
      <c r="AB171" s="247"/>
      <c r="AC171" s="247"/>
      <c r="AD171" s="247"/>
      <c r="AE171" s="247"/>
      <c r="AF171" s="247"/>
      <c r="AG171" s="247"/>
      <c r="AH171" s="247"/>
      <c r="AI171" s="247"/>
      <c r="AJ171" s="247"/>
      <c r="AK171" s="247"/>
      <c r="AL171" s="247"/>
      <c r="AM171" s="247"/>
      <c r="AN171" s="247"/>
      <c r="AO171" s="247"/>
      <c r="AP171" s="247"/>
      <c r="AQ171" s="18"/>
    </row>
    <row r="172" spans="1:215" s="2" customFormat="1" x14ac:dyDescent="0.2">
      <c r="A172" s="77" t="s">
        <v>1469</v>
      </c>
      <c r="B172" s="61" t="s">
        <v>344</v>
      </c>
      <c r="C172" s="65" t="s">
        <v>1470</v>
      </c>
      <c r="D172" s="79" t="s">
        <v>1</v>
      </c>
      <c r="E172" s="69">
        <v>23.7</v>
      </c>
      <c r="F172" s="63">
        <v>96.72</v>
      </c>
      <c r="G172" s="34">
        <f t="shared" si="5"/>
        <v>2292.2640000000001</v>
      </c>
      <c r="H172" s="246"/>
      <c r="I172" s="247"/>
      <c r="J172" s="247"/>
      <c r="K172" s="247"/>
      <c r="L172" s="247"/>
      <c r="M172" s="247"/>
      <c r="N172" s="247"/>
      <c r="O172" s="247"/>
      <c r="P172" s="247"/>
      <c r="Q172" s="247"/>
      <c r="R172" s="247"/>
      <c r="S172" s="247"/>
      <c r="T172" s="247"/>
      <c r="U172" s="247"/>
      <c r="V172" s="247"/>
      <c r="W172" s="247"/>
      <c r="X172" s="247"/>
      <c r="Y172" s="247"/>
      <c r="Z172" s="247"/>
      <c r="AA172" s="247"/>
      <c r="AB172" s="247"/>
      <c r="AC172" s="247"/>
      <c r="AD172" s="247"/>
      <c r="AE172" s="247"/>
      <c r="AF172" s="247"/>
      <c r="AG172" s="247"/>
      <c r="AH172" s="247"/>
      <c r="AI172" s="247"/>
      <c r="AJ172" s="247"/>
      <c r="AK172" s="247"/>
      <c r="AL172" s="247"/>
      <c r="AM172" s="247"/>
      <c r="AN172" s="247"/>
      <c r="AO172" s="247"/>
      <c r="AP172" s="247"/>
      <c r="AQ172" s="18"/>
    </row>
    <row r="173" spans="1:215" s="2" customFormat="1" x14ac:dyDescent="0.2">
      <c r="A173" s="77" t="s">
        <v>231</v>
      </c>
      <c r="B173" s="61" t="s">
        <v>345</v>
      </c>
      <c r="C173" s="65" t="s">
        <v>1471</v>
      </c>
      <c r="D173" s="79" t="s">
        <v>1</v>
      </c>
      <c r="E173" s="69">
        <v>27.25</v>
      </c>
      <c r="F173" s="63">
        <v>38.43</v>
      </c>
      <c r="G173" s="34">
        <f t="shared" si="5"/>
        <v>1047.2175</v>
      </c>
      <c r="H173" s="246"/>
      <c r="I173" s="247"/>
      <c r="J173" s="247"/>
      <c r="K173" s="247"/>
      <c r="L173" s="247"/>
      <c r="M173" s="247"/>
      <c r="N173" s="247"/>
      <c r="O173" s="247"/>
      <c r="P173" s="247"/>
      <c r="Q173" s="247"/>
      <c r="R173" s="247"/>
      <c r="S173" s="247"/>
      <c r="T173" s="247"/>
      <c r="U173" s="247"/>
      <c r="V173" s="247"/>
      <c r="W173" s="247"/>
      <c r="X173" s="247"/>
      <c r="Y173" s="247"/>
      <c r="Z173" s="247"/>
      <c r="AA173" s="247"/>
      <c r="AB173" s="247"/>
      <c r="AC173" s="247"/>
      <c r="AD173" s="247"/>
      <c r="AE173" s="247"/>
      <c r="AF173" s="247"/>
      <c r="AG173" s="247"/>
      <c r="AH173" s="247"/>
      <c r="AI173" s="247"/>
      <c r="AJ173" s="247"/>
      <c r="AK173" s="247"/>
      <c r="AL173" s="247"/>
      <c r="AM173" s="247"/>
      <c r="AN173" s="247"/>
      <c r="AO173" s="247"/>
      <c r="AP173" s="247"/>
      <c r="AQ173" s="18"/>
    </row>
    <row r="174" spans="1:215" s="2" customFormat="1" ht="25.5" x14ac:dyDescent="0.2">
      <c r="A174" s="77" t="s">
        <v>232</v>
      </c>
      <c r="B174" s="61" t="s">
        <v>346</v>
      </c>
      <c r="C174" s="65" t="s">
        <v>1068</v>
      </c>
      <c r="D174" s="79" t="s">
        <v>1</v>
      </c>
      <c r="E174" s="69">
        <v>86.82</v>
      </c>
      <c r="F174" s="63">
        <v>12.87</v>
      </c>
      <c r="G174" s="34">
        <f t="shared" si="5"/>
        <v>1117.3733999999999</v>
      </c>
      <c r="H174" s="246"/>
      <c r="I174" s="247"/>
      <c r="J174" s="247"/>
      <c r="K174" s="247"/>
      <c r="L174" s="247"/>
      <c r="M174" s="247"/>
      <c r="N174" s="247"/>
      <c r="O174" s="247"/>
      <c r="P174" s="247"/>
      <c r="Q174" s="247"/>
      <c r="R174" s="247"/>
      <c r="S174" s="247"/>
      <c r="T174" s="247"/>
      <c r="U174" s="247"/>
      <c r="V174" s="247"/>
      <c r="W174" s="247"/>
      <c r="X174" s="247"/>
      <c r="Y174" s="247"/>
      <c r="Z174" s="247"/>
      <c r="AA174" s="247"/>
      <c r="AB174" s="247"/>
      <c r="AC174" s="247"/>
      <c r="AD174" s="247"/>
      <c r="AE174" s="247"/>
      <c r="AF174" s="247"/>
      <c r="AG174" s="247"/>
      <c r="AH174" s="247"/>
      <c r="AI174" s="247"/>
      <c r="AJ174" s="247"/>
      <c r="AK174" s="247"/>
      <c r="AL174" s="247"/>
      <c r="AM174" s="247"/>
      <c r="AN174" s="247"/>
      <c r="AO174" s="247"/>
      <c r="AP174" s="247"/>
      <c r="AQ174" s="18"/>
    </row>
    <row r="175" spans="1:215" s="2" customFormat="1" x14ac:dyDescent="0.2">
      <c r="A175" s="77" t="s">
        <v>233</v>
      </c>
      <c r="B175" s="61" t="s">
        <v>1071</v>
      </c>
      <c r="C175" s="65" t="s">
        <v>1070</v>
      </c>
      <c r="D175" s="79" t="s">
        <v>1</v>
      </c>
      <c r="E175" s="66">
        <v>136.47999999999999</v>
      </c>
      <c r="F175" s="63">
        <v>37.19</v>
      </c>
      <c r="G175" s="34">
        <f t="shared" si="5"/>
        <v>5075.6911999999993</v>
      </c>
      <c r="H175" s="246"/>
      <c r="I175" s="247"/>
      <c r="J175" s="247"/>
      <c r="K175" s="247"/>
      <c r="L175" s="247"/>
      <c r="M175" s="247"/>
      <c r="N175" s="247"/>
      <c r="O175" s="247"/>
      <c r="P175" s="247"/>
      <c r="Q175" s="247"/>
      <c r="R175" s="247"/>
      <c r="S175" s="247"/>
      <c r="T175" s="247"/>
      <c r="U175" s="247"/>
      <c r="V175" s="247"/>
      <c r="W175" s="247"/>
      <c r="X175" s="247"/>
      <c r="Y175" s="247"/>
      <c r="Z175" s="247"/>
      <c r="AA175" s="247"/>
      <c r="AB175" s="247"/>
      <c r="AC175" s="247"/>
      <c r="AD175" s="247"/>
      <c r="AE175" s="247"/>
      <c r="AF175" s="247"/>
      <c r="AG175" s="247"/>
      <c r="AH175" s="247"/>
      <c r="AI175" s="247"/>
      <c r="AJ175" s="247"/>
      <c r="AK175" s="247"/>
      <c r="AL175" s="247"/>
      <c r="AM175" s="247"/>
      <c r="AN175" s="247"/>
      <c r="AO175" s="247"/>
      <c r="AP175" s="247"/>
      <c r="AQ175" s="18"/>
    </row>
    <row r="176" spans="1:215" s="2" customFormat="1" x14ac:dyDescent="0.2">
      <c r="A176" s="77" t="s">
        <v>1566</v>
      </c>
      <c r="B176" s="67" t="s">
        <v>1568</v>
      </c>
      <c r="C176" s="65" t="s">
        <v>1638</v>
      </c>
      <c r="D176" s="79" t="s">
        <v>16</v>
      </c>
      <c r="E176" s="69">
        <v>45.9</v>
      </c>
      <c r="F176" s="63">
        <v>42.33</v>
      </c>
      <c r="G176" s="34">
        <f t="shared" si="5"/>
        <v>1942.9469999999999</v>
      </c>
      <c r="H176" s="246"/>
      <c r="I176" s="247"/>
      <c r="J176" s="247"/>
      <c r="K176" s="247"/>
      <c r="L176" s="247"/>
      <c r="M176" s="247"/>
      <c r="N176" s="247"/>
      <c r="O176" s="247"/>
      <c r="P176" s="247"/>
      <c r="Q176" s="247"/>
      <c r="R176" s="247"/>
      <c r="S176" s="247"/>
      <c r="T176" s="247"/>
      <c r="U176" s="247"/>
      <c r="V176" s="247"/>
      <c r="W176" s="247"/>
      <c r="X176" s="247"/>
      <c r="Y176" s="247"/>
      <c r="Z176" s="247"/>
      <c r="AA176" s="247"/>
      <c r="AB176" s="247"/>
      <c r="AC176" s="247"/>
      <c r="AD176" s="247"/>
      <c r="AE176" s="247"/>
      <c r="AF176" s="247"/>
      <c r="AG176" s="247"/>
      <c r="AH176" s="247"/>
      <c r="AI176" s="247"/>
      <c r="AJ176" s="247"/>
      <c r="AK176" s="247"/>
      <c r="AL176" s="247"/>
      <c r="AM176" s="247"/>
      <c r="AN176" s="247"/>
      <c r="AO176" s="247"/>
      <c r="AP176" s="247"/>
      <c r="AQ176" s="18"/>
    </row>
    <row r="177" spans="1:43" s="2" customFormat="1" x14ac:dyDescent="0.2">
      <c r="A177" s="77" t="s">
        <v>1567</v>
      </c>
      <c r="B177" s="67" t="s">
        <v>1569</v>
      </c>
      <c r="C177" s="65" t="s">
        <v>1639</v>
      </c>
      <c r="D177" s="79" t="s">
        <v>1</v>
      </c>
      <c r="E177" s="69">
        <v>32.4</v>
      </c>
      <c r="F177" s="63">
        <v>31.37</v>
      </c>
      <c r="G177" s="34">
        <f t="shared" si="5"/>
        <v>1016.388</v>
      </c>
      <c r="H177" s="246"/>
      <c r="I177" s="247"/>
      <c r="J177" s="247"/>
      <c r="K177" s="247"/>
      <c r="L177" s="247"/>
      <c r="M177" s="247"/>
      <c r="N177" s="247"/>
      <c r="O177" s="247"/>
      <c r="P177" s="247"/>
      <c r="Q177" s="247"/>
      <c r="R177" s="247"/>
      <c r="S177" s="247"/>
      <c r="T177" s="247"/>
      <c r="U177" s="247"/>
      <c r="V177" s="247"/>
      <c r="W177" s="247"/>
      <c r="X177" s="247"/>
      <c r="Y177" s="247"/>
      <c r="Z177" s="247"/>
      <c r="AA177" s="247"/>
      <c r="AB177" s="247"/>
      <c r="AC177" s="247"/>
      <c r="AD177" s="247"/>
      <c r="AE177" s="247"/>
      <c r="AF177" s="247"/>
      <c r="AG177" s="247"/>
      <c r="AH177" s="247"/>
      <c r="AI177" s="247"/>
      <c r="AJ177" s="247"/>
      <c r="AK177" s="247"/>
      <c r="AL177" s="247"/>
      <c r="AM177" s="247"/>
      <c r="AN177" s="247"/>
      <c r="AO177" s="247"/>
      <c r="AP177" s="247"/>
      <c r="AQ177" s="18"/>
    </row>
    <row r="178" spans="1:43" s="2" customFormat="1" x14ac:dyDescent="0.2">
      <c r="A178" s="86" t="s">
        <v>82</v>
      </c>
      <c r="B178" s="70" t="s">
        <v>83</v>
      </c>
      <c r="C178" s="76" t="s">
        <v>1472</v>
      </c>
      <c r="D178" s="79"/>
      <c r="E178" s="325"/>
      <c r="F178" s="326"/>
      <c r="G178" s="34"/>
      <c r="H178" s="246"/>
      <c r="I178" s="247"/>
      <c r="J178" s="247"/>
      <c r="K178" s="247"/>
      <c r="L178" s="247"/>
      <c r="M178" s="247"/>
      <c r="N178" s="247"/>
      <c r="O178" s="247"/>
      <c r="P178" s="247"/>
      <c r="Q178" s="247"/>
      <c r="R178" s="247"/>
      <c r="S178" s="247"/>
      <c r="T178" s="247"/>
      <c r="U178" s="247"/>
      <c r="V178" s="247"/>
      <c r="W178" s="247"/>
      <c r="X178" s="247"/>
      <c r="Y178" s="247"/>
      <c r="Z178" s="247"/>
      <c r="AA178" s="247"/>
      <c r="AB178" s="247"/>
      <c r="AC178" s="247"/>
      <c r="AD178" s="247"/>
      <c r="AE178" s="247"/>
      <c r="AF178" s="247"/>
      <c r="AG178" s="247"/>
      <c r="AH178" s="247"/>
      <c r="AI178" s="247"/>
      <c r="AJ178" s="247"/>
      <c r="AK178" s="247"/>
      <c r="AL178" s="247"/>
      <c r="AM178" s="247"/>
      <c r="AN178" s="247"/>
      <c r="AO178" s="247"/>
      <c r="AP178" s="247"/>
      <c r="AQ178" s="18"/>
    </row>
    <row r="179" spans="1:43" s="2" customFormat="1" x14ac:dyDescent="0.2">
      <c r="A179" s="77" t="s">
        <v>945</v>
      </c>
      <c r="B179" s="61" t="s">
        <v>946</v>
      </c>
      <c r="C179" s="65" t="s">
        <v>947</v>
      </c>
      <c r="D179" s="79"/>
      <c r="E179" s="325"/>
      <c r="F179" s="326"/>
      <c r="G179" s="34"/>
      <c r="H179" s="246"/>
      <c r="I179" s="247"/>
      <c r="J179" s="247"/>
      <c r="K179" s="247"/>
      <c r="L179" s="247"/>
      <c r="M179" s="247"/>
      <c r="N179" s="247"/>
      <c r="O179" s="247"/>
      <c r="P179" s="247"/>
      <c r="Q179" s="247"/>
      <c r="R179" s="247"/>
      <c r="S179" s="247"/>
      <c r="T179" s="247"/>
      <c r="U179" s="247"/>
      <c r="V179" s="247"/>
      <c r="W179" s="247"/>
      <c r="X179" s="247"/>
      <c r="Y179" s="247"/>
      <c r="Z179" s="247"/>
      <c r="AA179" s="247"/>
      <c r="AB179" s="247"/>
      <c r="AC179" s="247"/>
      <c r="AD179" s="247"/>
      <c r="AE179" s="247"/>
      <c r="AF179" s="247"/>
      <c r="AG179" s="247"/>
      <c r="AH179" s="247"/>
      <c r="AI179" s="247"/>
      <c r="AJ179" s="247"/>
      <c r="AK179" s="247"/>
      <c r="AL179" s="247"/>
      <c r="AM179" s="247"/>
      <c r="AN179" s="247"/>
      <c r="AO179" s="247"/>
      <c r="AP179" s="247"/>
      <c r="AQ179" s="18"/>
    </row>
    <row r="180" spans="1:43" s="2" customFormat="1" x14ac:dyDescent="0.2">
      <c r="A180" s="77" t="s">
        <v>948</v>
      </c>
      <c r="B180" s="61" t="s">
        <v>949</v>
      </c>
      <c r="C180" s="65" t="s">
        <v>950</v>
      </c>
      <c r="D180" s="79" t="s">
        <v>898</v>
      </c>
      <c r="E180" s="63">
        <v>4173.67</v>
      </c>
      <c r="F180" s="63">
        <v>8.18</v>
      </c>
      <c r="G180" s="34">
        <f>F180*E180</f>
        <v>34140.620600000002</v>
      </c>
      <c r="H180" s="246"/>
      <c r="I180" s="247"/>
      <c r="J180" s="247"/>
      <c r="K180" s="247"/>
      <c r="L180" s="247"/>
      <c r="M180" s="247"/>
      <c r="N180" s="247"/>
      <c r="O180" s="247"/>
      <c r="P180" s="247"/>
      <c r="Q180" s="247"/>
      <c r="R180" s="247"/>
      <c r="S180" s="247"/>
      <c r="T180" s="247"/>
      <c r="U180" s="247"/>
      <c r="V180" s="247"/>
      <c r="W180" s="247"/>
      <c r="X180" s="247"/>
      <c r="Y180" s="247"/>
      <c r="Z180" s="247"/>
      <c r="AA180" s="247"/>
      <c r="AB180" s="247"/>
      <c r="AC180" s="247"/>
      <c r="AD180" s="247"/>
      <c r="AE180" s="247"/>
      <c r="AF180" s="247"/>
      <c r="AG180" s="247"/>
      <c r="AH180" s="247"/>
      <c r="AI180" s="247"/>
      <c r="AJ180" s="247"/>
      <c r="AK180" s="247"/>
      <c r="AL180" s="247"/>
      <c r="AM180" s="247"/>
      <c r="AN180" s="247"/>
      <c r="AO180" s="247"/>
      <c r="AP180" s="247"/>
      <c r="AQ180" s="18"/>
    </row>
    <row r="181" spans="1:43" s="2" customFormat="1" x14ac:dyDescent="0.2">
      <c r="A181" s="77" t="s">
        <v>951</v>
      </c>
      <c r="B181" s="61" t="s">
        <v>952</v>
      </c>
      <c r="C181" s="65" t="s">
        <v>953</v>
      </c>
      <c r="D181" s="79" t="s">
        <v>898</v>
      </c>
      <c r="E181" s="63">
        <v>63</v>
      </c>
      <c r="F181" s="63">
        <v>8.18</v>
      </c>
      <c r="G181" s="34">
        <f>F181*E181</f>
        <v>515.34</v>
      </c>
      <c r="H181" s="246"/>
      <c r="I181" s="247"/>
      <c r="J181" s="247"/>
      <c r="K181" s="247"/>
      <c r="L181" s="247"/>
      <c r="M181" s="247"/>
      <c r="N181" s="247"/>
      <c r="O181" s="247"/>
      <c r="P181" s="247"/>
      <c r="Q181" s="247"/>
      <c r="R181" s="247"/>
      <c r="S181" s="247"/>
      <c r="T181" s="247"/>
      <c r="U181" s="247"/>
      <c r="V181" s="247"/>
      <c r="W181" s="247"/>
      <c r="X181" s="247"/>
      <c r="Y181" s="247"/>
      <c r="Z181" s="247"/>
      <c r="AA181" s="247"/>
      <c r="AB181" s="247"/>
      <c r="AC181" s="247"/>
      <c r="AD181" s="247"/>
      <c r="AE181" s="247"/>
      <c r="AF181" s="247"/>
      <c r="AG181" s="247"/>
      <c r="AH181" s="247"/>
      <c r="AI181" s="247"/>
      <c r="AJ181" s="247"/>
      <c r="AK181" s="247"/>
      <c r="AL181" s="247"/>
      <c r="AM181" s="247"/>
      <c r="AN181" s="247"/>
      <c r="AO181" s="247"/>
      <c r="AP181" s="247"/>
      <c r="AQ181" s="18"/>
    </row>
    <row r="182" spans="1:43" s="2" customFormat="1" x14ac:dyDescent="0.2">
      <c r="A182" s="77" t="s">
        <v>954</v>
      </c>
      <c r="B182" s="61" t="s">
        <v>955</v>
      </c>
      <c r="C182" s="65" t="s">
        <v>956</v>
      </c>
      <c r="D182" s="79"/>
      <c r="E182" s="326"/>
      <c r="F182" s="326"/>
      <c r="G182" s="34"/>
      <c r="H182" s="246"/>
      <c r="I182" s="247"/>
      <c r="J182" s="247"/>
      <c r="K182" s="247"/>
      <c r="L182" s="247"/>
      <c r="M182" s="247"/>
      <c r="N182" s="247"/>
      <c r="O182" s="247"/>
      <c r="P182" s="247"/>
      <c r="Q182" s="247"/>
      <c r="R182" s="247"/>
      <c r="S182" s="247"/>
      <c r="T182" s="247"/>
      <c r="U182" s="247"/>
      <c r="V182" s="247"/>
      <c r="W182" s="247"/>
      <c r="X182" s="247"/>
      <c r="Y182" s="247"/>
      <c r="Z182" s="247"/>
      <c r="AA182" s="247"/>
      <c r="AB182" s="247"/>
      <c r="AC182" s="247"/>
      <c r="AD182" s="247"/>
      <c r="AE182" s="247"/>
      <c r="AF182" s="247"/>
      <c r="AG182" s="247"/>
      <c r="AH182" s="247"/>
      <c r="AI182" s="247"/>
      <c r="AJ182" s="247"/>
      <c r="AK182" s="247"/>
      <c r="AL182" s="247"/>
      <c r="AM182" s="247"/>
      <c r="AN182" s="247"/>
      <c r="AO182" s="247"/>
      <c r="AP182" s="247"/>
      <c r="AQ182" s="18"/>
    </row>
    <row r="183" spans="1:43" s="2" customFormat="1" x14ac:dyDescent="0.2">
      <c r="A183" s="77" t="s">
        <v>957</v>
      </c>
      <c r="B183" s="61" t="s">
        <v>958</v>
      </c>
      <c r="C183" s="65" t="s">
        <v>959</v>
      </c>
      <c r="D183" s="79" t="s">
        <v>15</v>
      </c>
      <c r="E183" s="63">
        <v>61.77</v>
      </c>
      <c r="F183" s="63">
        <v>831.56</v>
      </c>
      <c r="G183" s="34">
        <f>F183*E183</f>
        <v>51365.461199999998</v>
      </c>
      <c r="H183" s="246"/>
      <c r="I183" s="247"/>
      <c r="J183" s="247"/>
      <c r="K183" s="247"/>
      <c r="L183" s="247"/>
      <c r="M183" s="247"/>
      <c r="N183" s="247"/>
      <c r="O183" s="247"/>
      <c r="P183" s="247"/>
      <c r="Q183" s="247"/>
      <c r="R183" s="247"/>
      <c r="S183" s="247"/>
      <c r="T183" s="247"/>
      <c r="U183" s="247"/>
      <c r="V183" s="247"/>
      <c r="W183" s="247"/>
      <c r="X183" s="247"/>
      <c r="Y183" s="247"/>
      <c r="Z183" s="247"/>
      <c r="AA183" s="247"/>
      <c r="AB183" s="247"/>
      <c r="AC183" s="247"/>
      <c r="AD183" s="247"/>
      <c r="AE183" s="247"/>
      <c r="AF183" s="247"/>
      <c r="AG183" s="247"/>
      <c r="AH183" s="247"/>
      <c r="AI183" s="247"/>
      <c r="AJ183" s="247"/>
      <c r="AK183" s="247"/>
      <c r="AL183" s="247"/>
      <c r="AM183" s="247"/>
      <c r="AN183" s="247"/>
      <c r="AO183" s="247"/>
      <c r="AP183" s="247"/>
      <c r="AQ183" s="18"/>
    </row>
    <row r="184" spans="1:43" s="2" customFormat="1" x14ac:dyDescent="0.2">
      <c r="A184" s="77" t="s">
        <v>960</v>
      </c>
      <c r="B184" s="61" t="s">
        <v>961</v>
      </c>
      <c r="C184" s="65" t="s">
        <v>962</v>
      </c>
      <c r="D184" s="79" t="s">
        <v>16</v>
      </c>
      <c r="E184" s="63">
        <v>96.99</v>
      </c>
      <c r="F184" s="63">
        <v>87.17</v>
      </c>
      <c r="G184" s="34">
        <f>F184*E184</f>
        <v>8454.6183000000001</v>
      </c>
      <c r="H184" s="246"/>
      <c r="I184" s="247"/>
      <c r="J184" s="247"/>
      <c r="K184" s="247"/>
      <c r="L184" s="247"/>
      <c r="M184" s="247"/>
      <c r="N184" s="247"/>
      <c r="O184" s="247"/>
      <c r="P184" s="247"/>
      <c r="Q184" s="247"/>
      <c r="R184" s="247"/>
      <c r="S184" s="247"/>
      <c r="T184" s="247"/>
      <c r="U184" s="247"/>
      <c r="V184" s="247"/>
      <c r="W184" s="247"/>
      <c r="X184" s="247"/>
      <c r="Y184" s="247"/>
      <c r="Z184" s="247"/>
      <c r="AA184" s="247"/>
      <c r="AB184" s="247"/>
      <c r="AC184" s="247"/>
      <c r="AD184" s="247"/>
      <c r="AE184" s="247"/>
      <c r="AF184" s="247"/>
      <c r="AG184" s="247"/>
      <c r="AH184" s="247"/>
      <c r="AI184" s="247"/>
      <c r="AJ184" s="247"/>
      <c r="AK184" s="247"/>
      <c r="AL184" s="247"/>
      <c r="AM184" s="247"/>
      <c r="AN184" s="247"/>
      <c r="AO184" s="247"/>
      <c r="AP184" s="247"/>
      <c r="AQ184" s="18"/>
    </row>
    <row r="185" spans="1:43" s="2" customFormat="1" x14ac:dyDescent="0.2">
      <c r="A185" s="77" t="s">
        <v>963</v>
      </c>
      <c r="B185" s="61" t="s">
        <v>964</v>
      </c>
      <c r="C185" s="65" t="s">
        <v>965</v>
      </c>
      <c r="D185" s="79" t="s">
        <v>16</v>
      </c>
      <c r="E185" s="63">
        <v>692.08</v>
      </c>
      <c r="F185" s="63">
        <v>98.32</v>
      </c>
      <c r="G185" s="34">
        <f>F185*E185</f>
        <v>68045.305599999992</v>
      </c>
      <c r="H185" s="246"/>
      <c r="I185" s="247"/>
      <c r="J185" s="247"/>
      <c r="K185" s="247"/>
      <c r="L185" s="247"/>
      <c r="M185" s="247"/>
      <c r="N185" s="247"/>
      <c r="O185" s="247"/>
      <c r="P185" s="247"/>
      <c r="Q185" s="247"/>
      <c r="R185" s="247"/>
      <c r="S185" s="247"/>
      <c r="T185" s="247"/>
      <c r="U185" s="247"/>
      <c r="V185" s="247"/>
      <c r="W185" s="247"/>
      <c r="X185" s="247"/>
      <c r="Y185" s="247"/>
      <c r="Z185" s="247"/>
      <c r="AA185" s="247"/>
      <c r="AB185" s="247"/>
      <c r="AC185" s="247"/>
      <c r="AD185" s="247"/>
      <c r="AE185" s="247"/>
      <c r="AF185" s="247"/>
      <c r="AG185" s="247"/>
      <c r="AH185" s="247"/>
      <c r="AI185" s="247"/>
      <c r="AJ185" s="247"/>
      <c r="AK185" s="247"/>
      <c r="AL185" s="247"/>
      <c r="AM185" s="247"/>
      <c r="AN185" s="247"/>
      <c r="AO185" s="247"/>
      <c r="AP185" s="247"/>
      <c r="AQ185" s="18"/>
    </row>
    <row r="186" spans="1:43" s="2" customFormat="1" x14ac:dyDescent="0.2">
      <c r="A186" s="77" t="s">
        <v>966</v>
      </c>
      <c r="B186" s="61" t="s">
        <v>967</v>
      </c>
      <c r="C186" s="65" t="s">
        <v>968</v>
      </c>
      <c r="D186" s="79" t="s">
        <v>16</v>
      </c>
      <c r="E186" s="63">
        <v>318.92</v>
      </c>
      <c r="F186" s="63">
        <v>98.32</v>
      </c>
      <c r="G186" s="34">
        <f>F186*E186</f>
        <v>31356.214400000001</v>
      </c>
      <c r="H186" s="246"/>
      <c r="I186" s="247"/>
      <c r="J186" s="247"/>
      <c r="K186" s="247"/>
      <c r="L186" s="247"/>
      <c r="M186" s="247"/>
      <c r="N186" s="247"/>
      <c r="O186" s="247"/>
      <c r="P186" s="247"/>
      <c r="Q186" s="247"/>
      <c r="R186" s="247"/>
      <c r="S186" s="247"/>
      <c r="T186" s="247"/>
      <c r="U186" s="247"/>
      <c r="V186" s="247"/>
      <c r="W186" s="247"/>
      <c r="X186" s="247"/>
      <c r="Y186" s="247"/>
      <c r="Z186" s="247"/>
      <c r="AA186" s="247"/>
      <c r="AB186" s="247"/>
      <c r="AC186" s="247"/>
      <c r="AD186" s="247"/>
      <c r="AE186" s="247"/>
      <c r="AF186" s="247"/>
      <c r="AG186" s="247"/>
      <c r="AH186" s="247"/>
      <c r="AI186" s="247"/>
      <c r="AJ186" s="247"/>
      <c r="AK186" s="247"/>
      <c r="AL186" s="247"/>
      <c r="AM186" s="247"/>
      <c r="AN186" s="247"/>
      <c r="AO186" s="247"/>
      <c r="AP186" s="247"/>
      <c r="AQ186" s="18"/>
    </row>
    <row r="187" spans="1:43" s="2" customFormat="1" x14ac:dyDescent="0.2">
      <c r="A187" s="77" t="s">
        <v>969</v>
      </c>
      <c r="B187" s="61" t="s">
        <v>970</v>
      </c>
      <c r="C187" s="65" t="s">
        <v>971</v>
      </c>
      <c r="D187" s="79"/>
      <c r="E187" s="326"/>
      <c r="F187" s="326"/>
      <c r="G187" s="34"/>
      <c r="H187" s="246"/>
      <c r="I187" s="247"/>
      <c r="J187" s="247"/>
      <c r="K187" s="247"/>
      <c r="L187" s="247"/>
      <c r="M187" s="247"/>
      <c r="N187" s="247"/>
      <c r="O187" s="247"/>
      <c r="P187" s="247"/>
      <c r="Q187" s="247"/>
      <c r="R187" s="247"/>
      <c r="S187" s="247"/>
      <c r="T187" s="247"/>
      <c r="U187" s="247"/>
      <c r="V187" s="247"/>
      <c r="W187" s="247"/>
      <c r="X187" s="247"/>
      <c r="Y187" s="247"/>
      <c r="Z187" s="247"/>
      <c r="AA187" s="247"/>
      <c r="AB187" s="247"/>
      <c r="AC187" s="247"/>
      <c r="AD187" s="247"/>
      <c r="AE187" s="247"/>
      <c r="AF187" s="247"/>
      <c r="AG187" s="247"/>
      <c r="AH187" s="247"/>
      <c r="AI187" s="247"/>
      <c r="AJ187" s="247"/>
      <c r="AK187" s="247"/>
      <c r="AL187" s="247"/>
      <c r="AM187" s="247"/>
      <c r="AN187" s="247"/>
      <c r="AO187" s="247"/>
      <c r="AP187" s="247"/>
      <c r="AQ187" s="18"/>
    </row>
    <row r="188" spans="1:43" s="2" customFormat="1" x14ac:dyDescent="0.2">
      <c r="A188" s="77" t="s">
        <v>972</v>
      </c>
      <c r="B188" s="61" t="s">
        <v>973</v>
      </c>
      <c r="C188" s="65" t="s">
        <v>974</v>
      </c>
      <c r="D188" s="79" t="s">
        <v>16</v>
      </c>
      <c r="E188" s="63">
        <v>2.15</v>
      </c>
      <c r="F188" s="63">
        <v>91.96</v>
      </c>
      <c r="G188" s="34">
        <f>F188*E188</f>
        <v>197.71399999999997</v>
      </c>
      <c r="H188" s="246"/>
      <c r="I188" s="247"/>
      <c r="J188" s="247"/>
      <c r="K188" s="247"/>
      <c r="L188" s="247"/>
      <c r="M188" s="247"/>
      <c r="N188" s="247"/>
      <c r="O188" s="247"/>
      <c r="P188" s="247"/>
      <c r="Q188" s="247"/>
      <c r="R188" s="247"/>
      <c r="S188" s="247"/>
      <c r="T188" s="247"/>
      <c r="U188" s="247"/>
      <c r="V188" s="247"/>
      <c r="W188" s="247"/>
      <c r="X188" s="247"/>
      <c r="Y188" s="247"/>
      <c r="Z188" s="247"/>
      <c r="AA188" s="247"/>
      <c r="AB188" s="247"/>
      <c r="AC188" s="247"/>
      <c r="AD188" s="247"/>
      <c r="AE188" s="247"/>
      <c r="AF188" s="247"/>
      <c r="AG188" s="247"/>
      <c r="AH188" s="247"/>
      <c r="AI188" s="247"/>
      <c r="AJ188" s="247"/>
      <c r="AK188" s="247"/>
      <c r="AL188" s="247"/>
      <c r="AM188" s="247"/>
      <c r="AN188" s="247"/>
      <c r="AO188" s="247"/>
      <c r="AP188" s="247"/>
      <c r="AQ188" s="18"/>
    </row>
    <row r="189" spans="1:43" s="2" customFormat="1" x14ac:dyDescent="0.2">
      <c r="A189" s="77" t="s">
        <v>975</v>
      </c>
      <c r="B189" s="61" t="s">
        <v>976</v>
      </c>
      <c r="C189" s="65" t="s">
        <v>977</v>
      </c>
      <c r="D189" s="79" t="s">
        <v>16</v>
      </c>
      <c r="E189" s="63">
        <v>101.81</v>
      </c>
      <c r="F189" s="63">
        <v>108.64</v>
      </c>
      <c r="G189" s="34">
        <f>F189*E189</f>
        <v>11060.6384</v>
      </c>
      <c r="H189" s="246"/>
      <c r="I189" s="247"/>
      <c r="J189" s="247"/>
      <c r="K189" s="247"/>
      <c r="L189" s="247"/>
      <c r="M189" s="247"/>
      <c r="N189" s="247"/>
      <c r="O189" s="247"/>
      <c r="P189" s="247"/>
      <c r="Q189" s="247"/>
      <c r="R189" s="247"/>
      <c r="S189" s="247"/>
      <c r="T189" s="247"/>
      <c r="U189" s="247"/>
      <c r="V189" s="247"/>
      <c r="W189" s="247"/>
      <c r="X189" s="247"/>
      <c r="Y189" s="247"/>
      <c r="Z189" s="247"/>
      <c r="AA189" s="247"/>
      <c r="AB189" s="247"/>
      <c r="AC189" s="247"/>
      <c r="AD189" s="247"/>
      <c r="AE189" s="247"/>
      <c r="AF189" s="247"/>
      <c r="AG189" s="247"/>
      <c r="AH189" s="247"/>
      <c r="AI189" s="247"/>
      <c r="AJ189" s="247"/>
      <c r="AK189" s="247"/>
      <c r="AL189" s="247"/>
      <c r="AM189" s="247"/>
      <c r="AN189" s="247"/>
      <c r="AO189" s="247"/>
      <c r="AP189" s="247"/>
      <c r="AQ189" s="18"/>
    </row>
    <row r="190" spans="1:43" s="2" customFormat="1" x14ac:dyDescent="0.2">
      <c r="A190" s="77" t="s">
        <v>978</v>
      </c>
      <c r="B190" s="61" t="s">
        <v>979</v>
      </c>
      <c r="C190" s="65" t="s">
        <v>980</v>
      </c>
      <c r="D190" s="79" t="s">
        <v>16</v>
      </c>
      <c r="E190" s="63">
        <v>16.41</v>
      </c>
      <c r="F190" s="63">
        <v>91.96</v>
      </c>
      <c r="G190" s="34">
        <f>F190*E190</f>
        <v>1509.0636</v>
      </c>
      <c r="H190" s="246"/>
      <c r="I190" s="247"/>
      <c r="J190" s="247"/>
      <c r="K190" s="247"/>
      <c r="L190" s="247"/>
      <c r="M190" s="247"/>
      <c r="N190" s="247"/>
      <c r="O190" s="247"/>
      <c r="P190" s="247"/>
      <c r="Q190" s="247"/>
      <c r="R190" s="247"/>
      <c r="S190" s="247"/>
      <c r="T190" s="247"/>
      <c r="U190" s="247"/>
      <c r="V190" s="247"/>
      <c r="W190" s="247"/>
      <c r="X190" s="247"/>
      <c r="Y190" s="247"/>
      <c r="Z190" s="247"/>
      <c r="AA190" s="247"/>
      <c r="AB190" s="247"/>
      <c r="AC190" s="247"/>
      <c r="AD190" s="247"/>
      <c r="AE190" s="247"/>
      <c r="AF190" s="247"/>
      <c r="AG190" s="247"/>
      <c r="AH190" s="247"/>
      <c r="AI190" s="247"/>
      <c r="AJ190" s="247"/>
      <c r="AK190" s="247"/>
      <c r="AL190" s="247"/>
      <c r="AM190" s="247"/>
      <c r="AN190" s="247"/>
      <c r="AO190" s="247"/>
      <c r="AP190" s="247"/>
      <c r="AQ190" s="18"/>
    </row>
    <row r="191" spans="1:43" s="2" customFormat="1" x14ac:dyDescent="0.2">
      <c r="A191" s="77" t="s">
        <v>1535</v>
      </c>
      <c r="B191" s="77" t="s">
        <v>1534</v>
      </c>
      <c r="C191" s="65" t="s">
        <v>1536</v>
      </c>
      <c r="D191" s="79" t="s">
        <v>16</v>
      </c>
      <c r="E191" s="63">
        <v>163.12</v>
      </c>
      <c r="F191" s="63">
        <v>91.96</v>
      </c>
      <c r="G191" s="34">
        <f>F191*E191</f>
        <v>15000.5152</v>
      </c>
      <c r="H191" s="246"/>
      <c r="I191" s="247"/>
      <c r="J191" s="247"/>
      <c r="K191" s="247"/>
      <c r="L191" s="247"/>
      <c r="M191" s="247"/>
      <c r="N191" s="247"/>
      <c r="O191" s="247"/>
      <c r="P191" s="247"/>
      <c r="Q191" s="247"/>
      <c r="R191" s="247"/>
      <c r="S191" s="247"/>
      <c r="T191" s="247"/>
      <c r="U191" s="247"/>
      <c r="V191" s="247"/>
      <c r="W191" s="247"/>
      <c r="X191" s="247"/>
      <c r="Y191" s="247"/>
      <c r="Z191" s="247"/>
      <c r="AA191" s="247"/>
      <c r="AB191" s="247"/>
      <c r="AC191" s="247"/>
      <c r="AD191" s="247"/>
      <c r="AE191" s="247"/>
      <c r="AF191" s="247"/>
      <c r="AG191" s="247"/>
      <c r="AH191" s="247"/>
      <c r="AI191" s="247"/>
      <c r="AJ191" s="247"/>
      <c r="AK191" s="247"/>
      <c r="AL191" s="247"/>
      <c r="AM191" s="247"/>
      <c r="AN191" s="247"/>
      <c r="AO191" s="247"/>
      <c r="AP191" s="247"/>
      <c r="AQ191" s="18"/>
    </row>
    <row r="192" spans="1:43" s="2" customFormat="1" x14ac:dyDescent="0.2">
      <c r="A192" s="77" t="s">
        <v>981</v>
      </c>
      <c r="B192" s="61" t="s">
        <v>982</v>
      </c>
      <c r="C192" s="65" t="s">
        <v>983</v>
      </c>
      <c r="D192" s="79"/>
      <c r="E192" s="325"/>
      <c r="F192" s="326"/>
      <c r="G192" s="34"/>
      <c r="H192" s="246"/>
      <c r="I192" s="247"/>
      <c r="J192" s="247"/>
      <c r="K192" s="247"/>
      <c r="L192" s="247"/>
      <c r="M192" s="247"/>
      <c r="N192" s="247"/>
      <c r="O192" s="247"/>
      <c r="P192" s="247"/>
      <c r="Q192" s="247"/>
      <c r="R192" s="247"/>
      <c r="S192" s="247"/>
      <c r="T192" s="247"/>
      <c r="U192" s="247"/>
      <c r="V192" s="247"/>
      <c r="W192" s="247"/>
      <c r="X192" s="247"/>
      <c r="Y192" s="247"/>
      <c r="Z192" s="247"/>
      <c r="AA192" s="247"/>
      <c r="AB192" s="247"/>
      <c r="AC192" s="247"/>
      <c r="AD192" s="247"/>
      <c r="AE192" s="247"/>
      <c r="AF192" s="247"/>
      <c r="AG192" s="247"/>
      <c r="AH192" s="247"/>
      <c r="AI192" s="247"/>
      <c r="AJ192" s="247"/>
      <c r="AK192" s="247"/>
      <c r="AL192" s="247"/>
      <c r="AM192" s="247"/>
      <c r="AN192" s="247"/>
      <c r="AO192" s="247"/>
      <c r="AP192" s="247"/>
      <c r="AQ192" s="18"/>
    </row>
    <row r="193" spans="1:43" s="2" customFormat="1" x14ac:dyDescent="0.2">
      <c r="A193" s="77" t="s">
        <v>984</v>
      </c>
      <c r="B193" s="61" t="s">
        <v>985</v>
      </c>
      <c r="C193" s="65" t="s">
        <v>959</v>
      </c>
      <c r="D193" s="79" t="s">
        <v>15</v>
      </c>
      <c r="E193" s="66">
        <v>1.02</v>
      </c>
      <c r="F193" s="63">
        <v>625.91</v>
      </c>
      <c r="G193" s="34">
        <f>F193*E193</f>
        <v>638.42819999999995</v>
      </c>
      <c r="H193" s="246"/>
      <c r="I193" s="247"/>
      <c r="J193" s="247"/>
      <c r="K193" s="247"/>
      <c r="L193" s="247"/>
      <c r="M193" s="247"/>
      <c r="N193" s="247"/>
      <c r="O193" s="247"/>
      <c r="P193" s="247"/>
      <c r="Q193" s="247"/>
      <c r="R193" s="247"/>
      <c r="S193" s="247"/>
      <c r="T193" s="247"/>
      <c r="U193" s="247"/>
      <c r="V193" s="247"/>
      <c r="W193" s="247"/>
      <c r="X193" s="247"/>
      <c r="Y193" s="247"/>
      <c r="Z193" s="247"/>
      <c r="AA193" s="247"/>
      <c r="AB193" s="247"/>
      <c r="AC193" s="247"/>
      <c r="AD193" s="247"/>
      <c r="AE193" s="247"/>
      <c r="AF193" s="247"/>
      <c r="AG193" s="247"/>
      <c r="AH193" s="247"/>
      <c r="AI193" s="247"/>
      <c r="AJ193" s="247"/>
      <c r="AK193" s="247"/>
      <c r="AL193" s="247"/>
      <c r="AM193" s="247"/>
      <c r="AN193" s="247"/>
      <c r="AO193" s="247"/>
      <c r="AP193" s="247"/>
      <c r="AQ193" s="18"/>
    </row>
    <row r="194" spans="1:43" s="2" customFormat="1" x14ac:dyDescent="0.2">
      <c r="A194" s="77" t="s">
        <v>986</v>
      </c>
      <c r="B194" s="61" t="s">
        <v>987</v>
      </c>
      <c r="C194" s="65" t="s">
        <v>988</v>
      </c>
      <c r="D194" s="79"/>
      <c r="E194" s="325"/>
      <c r="F194" s="326"/>
      <c r="G194" s="34"/>
      <c r="H194" s="246"/>
      <c r="I194" s="247"/>
      <c r="J194" s="247"/>
      <c r="K194" s="247"/>
      <c r="L194" s="247"/>
      <c r="M194" s="247"/>
      <c r="N194" s="247"/>
      <c r="O194" s="247"/>
      <c r="P194" s="247"/>
      <c r="Q194" s="247"/>
      <c r="R194" s="247"/>
      <c r="S194" s="247"/>
      <c r="T194" s="247"/>
      <c r="U194" s="247"/>
      <c r="V194" s="247"/>
      <c r="W194" s="247"/>
      <c r="X194" s="247"/>
      <c r="Y194" s="247"/>
      <c r="Z194" s="247"/>
      <c r="AA194" s="247"/>
      <c r="AB194" s="247"/>
      <c r="AC194" s="247"/>
      <c r="AD194" s="247"/>
      <c r="AE194" s="247"/>
      <c r="AF194" s="247"/>
      <c r="AG194" s="247"/>
      <c r="AH194" s="247"/>
      <c r="AI194" s="247"/>
      <c r="AJ194" s="247"/>
      <c r="AK194" s="247"/>
      <c r="AL194" s="247"/>
      <c r="AM194" s="247"/>
      <c r="AN194" s="247"/>
      <c r="AO194" s="247"/>
      <c r="AP194" s="247"/>
      <c r="AQ194" s="18"/>
    </row>
    <row r="195" spans="1:43" s="2" customFormat="1" x14ac:dyDescent="0.2">
      <c r="A195" s="77" t="s">
        <v>989</v>
      </c>
      <c r="B195" s="61" t="s">
        <v>958</v>
      </c>
      <c r="C195" s="65" t="s">
        <v>959</v>
      </c>
      <c r="D195" s="79" t="s">
        <v>15</v>
      </c>
      <c r="E195" s="66">
        <v>2.12</v>
      </c>
      <c r="F195" s="63">
        <v>770.9</v>
      </c>
      <c r="G195" s="34">
        <f>F195*E195</f>
        <v>1634.308</v>
      </c>
      <c r="H195" s="246"/>
      <c r="I195" s="247"/>
      <c r="J195" s="247"/>
      <c r="K195" s="247"/>
      <c r="L195" s="247"/>
      <c r="M195" s="247"/>
      <c r="N195" s="247"/>
      <c r="O195" s="247"/>
      <c r="P195" s="247"/>
      <c r="Q195" s="247"/>
      <c r="R195" s="247"/>
      <c r="S195" s="247"/>
      <c r="T195" s="247"/>
      <c r="U195" s="247"/>
      <c r="V195" s="247"/>
      <c r="W195" s="247"/>
      <c r="X195" s="247"/>
      <c r="Y195" s="247"/>
      <c r="Z195" s="247"/>
      <c r="AA195" s="247"/>
      <c r="AB195" s="247"/>
      <c r="AC195" s="247"/>
      <c r="AD195" s="247"/>
      <c r="AE195" s="247"/>
      <c r="AF195" s="247"/>
      <c r="AG195" s="247"/>
      <c r="AH195" s="247"/>
      <c r="AI195" s="247"/>
      <c r="AJ195" s="247"/>
      <c r="AK195" s="247"/>
      <c r="AL195" s="247"/>
      <c r="AM195" s="247"/>
      <c r="AN195" s="247"/>
      <c r="AO195" s="247"/>
      <c r="AP195" s="247"/>
      <c r="AQ195" s="18"/>
    </row>
    <row r="196" spans="1:43" s="2" customFormat="1" x14ac:dyDescent="0.2">
      <c r="A196" s="77" t="s">
        <v>990</v>
      </c>
      <c r="B196" s="61" t="s">
        <v>991</v>
      </c>
      <c r="C196" s="65" t="s">
        <v>992</v>
      </c>
      <c r="D196" s="79"/>
      <c r="E196" s="325"/>
      <c r="F196" s="326"/>
      <c r="G196" s="34"/>
      <c r="H196" s="246"/>
      <c r="I196" s="247"/>
      <c r="J196" s="247"/>
      <c r="K196" s="247"/>
      <c r="L196" s="247"/>
      <c r="M196" s="247"/>
      <c r="N196" s="247"/>
      <c r="O196" s="247"/>
      <c r="P196" s="247"/>
      <c r="Q196" s="247"/>
      <c r="R196" s="247"/>
      <c r="S196" s="247"/>
      <c r="T196" s="247"/>
      <c r="U196" s="247"/>
      <c r="V196" s="247"/>
      <c r="W196" s="247"/>
      <c r="X196" s="247"/>
      <c r="Y196" s="247"/>
      <c r="Z196" s="247"/>
      <c r="AA196" s="247"/>
      <c r="AB196" s="247"/>
      <c r="AC196" s="247"/>
      <c r="AD196" s="247"/>
      <c r="AE196" s="247"/>
      <c r="AF196" s="247"/>
      <c r="AG196" s="247"/>
      <c r="AH196" s="247"/>
      <c r="AI196" s="247"/>
      <c r="AJ196" s="247"/>
      <c r="AK196" s="247"/>
      <c r="AL196" s="247"/>
      <c r="AM196" s="247"/>
      <c r="AN196" s="247"/>
      <c r="AO196" s="247"/>
      <c r="AP196" s="247"/>
      <c r="AQ196" s="18"/>
    </row>
    <row r="197" spans="1:43" s="2" customFormat="1" x14ac:dyDescent="0.2">
      <c r="A197" s="77" t="s">
        <v>993</v>
      </c>
      <c r="B197" s="61" t="s">
        <v>994</v>
      </c>
      <c r="C197" s="65" t="s">
        <v>995</v>
      </c>
      <c r="D197" s="79" t="s">
        <v>16</v>
      </c>
      <c r="E197" s="66">
        <v>190.68</v>
      </c>
      <c r="F197" s="63">
        <v>15.14</v>
      </c>
      <c r="G197" s="34">
        <f>F197*E197</f>
        <v>2886.8952000000004</v>
      </c>
      <c r="H197" s="246"/>
      <c r="I197" s="247"/>
      <c r="J197" s="247"/>
      <c r="K197" s="247"/>
      <c r="L197" s="247"/>
      <c r="M197" s="247"/>
      <c r="N197" s="247"/>
      <c r="O197" s="247"/>
      <c r="P197" s="247"/>
      <c r="Q197" s="247"/>
      <c r="R197" s="247"/>
      <c r="S197" s="247"/>
      <c r="T197" s="247"/>
      <c r="U197" s="247"/>
      <c r="V197" s="247"/>
      <c r="W197" s="247"/>
      <c r="X197" s="247"/>
      <c r="Y197" s="247"/>
      <c r="Z197" s="247"/>
      <c r="AA197" s="247"/>
      <c r="AB197" s="247"/>
      <c r="AC197" s="247"/>
      <c r="AD197" s="247"/>
      <c r="AE197" s="247"/>
      <c r="AF197" s="247"/>
      <c r="AG197" s="247"/>
      <c r="AH197" s="247"/>
      <c r="AI197" s="247"/>
      <c r="AJ197" s="247"/>
      <c r="AK197" s="247"/>
      <c r="AL197" s="247"/>
      <c r="AM197" s="247"/>
      <c r="AN197" s="247"/>
      <c r="AO197" s="247"/>
      <c r="AP197" s="247"/>
      <c r="AQ197" s="18"/>
    </row>
    <row r="198" spans="1:43" s="2" customFormat="1" x14ac:dyDescent="0.2">
      <c r="A198" s="77" t="s">
        <v>1538</v>
      </c>
      <c r="B198" s="61" t="s">
        <v>1537</v>
      </c>
      <c r="C198" s="65" t="s">
        <v>1539</v>
      </c>
      <c r="D198" s="79" t="s">
        <v>16</v>
      </c>
      <c r="E198" s="66">
        <v>11.88</v>
      </c>
      <c r="F198" s="63">
        <v>21.03</v>
      </c>
      <c r="G198" s="34">
        <f>F198*E198</f>
        <v>249.83640000000003</v>
      </c>
      <c r="H198" s="246"/>
      <c r="I198" s="247"/>
      <c r="J198" s="247"/>
      <c r="K198" s="247"/>
      <c r="L198" s="247"/>
      <c r="M198" s="247"/>
      <c r="N198" s="247"/>
      <c r="O198" s="247"/>
      <c r="P198" s="247"/>
      <c r="Q198" s="247"/>
      <c r="R198" s="247"/>
      <c r="S198" s="247"/>
      <c r="T198" s="247"/>
      <c r="U198" s="247"/>
      <c r="V198" s="247"/>
      <c r="W198" s="247"/>
      <c r="X198" s="247"/>
      <c r="Y198" s="247"/>
      <c r="Z198" s="247"/>
      <c r="AA198" s="247"/>
      <c r="AB198" s="247"/>
      <c r="AC198" s="247"/>
      <c r="AD198" s="247"/>
      <c r="AE198" s="247"/>
      <c r="AF198" s="247"/>
      <c r="AG198" s="247"/>
      <c r="AH198" s="247"/>
      <c r="AI198" s="247"/>
      <c r="AJ198" s="247"/>
      <c r="AK198" s="247"/>
      <c r="AL198" s="247"/>
      <c r="AM198" s="247"/>
      <c r="AN198" s="247"/>
      <c r="AO198" s="247"/>
      <c r="AP198" s="247"/>
      <c r="AQ198" s="18"/>
    </row>
    <row r="199" spans="1:43" s="2" customFormat="1" x14ac:dyDescent="0.2">
      <c r="A199" s="61" t="s">
        <v>1541</v>
      </c>
      <c r="B199" s="61" t="s">
        <v>1540</v>
      </c>
      <c r="C199" s="65" t="s">
        <v>1656</v>
      </c>
      <c r="D199" s="79" t="s">
        <v>17</v>
      </c>
      <c r="E199" s="66">
        <v>27</v>
      </c>
      <c r="F199" s="63">
        <v>180</v>
      </c>
      <c r="G199" s="34">
        <f>F199*E199</f>
        <v>4860</v>
      </c>
      <c r="H199" s="246"/>
      <c r="I199" s="247"/>
      <c r="J199" s="247"/>
      <c r="K199" s="247"/>
      <c r="L199" s="247"/>
      <c r="M199" s="247"/>
      <c r="N199" s="247"/>
      <c r="O199" s="247"/>
      <c r="P199" s="247"/>
      <c r="Q199" s="247"/>
      <c r="R199" s="247"/>
      <c r="S199" s="247"/>
      <c r="T199" s="247"/>
      <c r="U199" s="247"/>
      <c r="V199" s="247"/>
      <c r="W199" s="247"/>
      <c r="X199" s="247"/>
      <c r="Y199" s="247"/>
      <c r="Z199" s="247"/>
      <c r="AA199" s="247"/>
      <c r="AB199" s="247"/>
      <c r="AC199" s="247"/>
      <c r="AD199" s="247"/>
      <c r="AE199" s="247"/>
      <c r="AF199" s="247"/>
      <c r="AG199" s="247"/>
      <c r="AH199" s="247"/>
      <c r="AI199" s="247"/>
      <c r="AJ199" s="247"/>
      <c r="AK199" s="247"/>
      <c r="AL199" s="247"/>
      <c r="AM199" s="247"/>
      <c r="AN199" s="247"/>
      <c r="AO199" s="247"/>
      <c r="AP199" s="247"/>
      <c r="AQ199" s="18"/>
    </row>
    <row r="200" spans="1:43" s="2" customFormat="1" x14ac:dyDescent="0.2">
      <c r="A200" s="61" t="s">
        <v>996</v>
      </c>
      <c r="B200" s="61" t="s">
        <v>1542</v>
      </c>
      <c r="C200" s="65" t="s">
        <v>1655</v>
      </c>
      <c r="D200" s="79" t="s">
        <v>1353</v>
      </c>
      <c r="E200" s="66">
        <v>17.55</v>
      </c>
      <c r="F200" s="63">
        <v>100</v>
      </c>
      <c r="G200" s="34">
        <f>F200*E200</f>
        <v>1755</v>
      </c>
      <c r="H200" s="246"/>
      <c r="I200" s="247"/>
      <c r="J200" s="247"/>
      <c r="K200" s="247"/>
      <c r="L200" s="247"/>
      <c r="M200" s="247"/>
      <c r="N200" s="247"/>
      <c r="O200" s="247"/>
      <c r="P200" s="247"/>
      <c r="Q200" s="247"/>
      <c r="R200" s="247"/>
      <c r="S200" s="247"/>
      <c r="T200" s="247"/>
      <c r="U200" s="247"/>
      <c r="V200" s="247"/>
      <c r="W200" s="247"/>
      <c r="X200" s="247"/>
      <c r="Y200" s="247"/>
      <c r="Z200" s="247"/>
      <c r="AA200" s="247"/>
      <c r="AB200" s="247"/>
      <c r="AC200" s="247"/>
      <c r="AD200" s="247"/>
      <c r="AE200" s="247"/>
      <c r="AF200" s="247"/>
      <c r="AG200" s="247"/>
      <c r="AH200" s="247"/>
      <c r="AI200" s="247"/>
      <c r="AJ200" s="247"/>
      <c r="AK200" s="247"/>
      <c r="AL200" s="247"/>
      <c r="AM200" s="247"/>
      <c r="AN200" s="247"/>
      <c r="AO200" s="247"/>
      <c r="AP200" s="247"/>
      <c r="AQ200" s="18"/>
    </row>
    <row r="201" spans="1:43" s="2" customFormat="1" x14ac:dyDescent="0.2">
      <c r="A201" s="86" t="s">
        <v>84</v>
      </c>
      <c r="B201" s="70" t="s">
        <v>1073</v>
      </c>
      <c r="C201" s="70" t="s">
        <v>1072</v>
      </c>
      <c r="D201" s="79"/>
      <c r="E201" s="325"/>
      <c r="F201" s="326"/>
      <c r="G201" s="34"/>
      <c r="H201" s="246"/>
      <c r="I201" s="247"/>
      <c r="J201" s="247"/>
      <c r="K201" s="247"/>
      <c r="L201" s="247"/>
      <c r="M201" s="247"/>
      <c r="N201" s="247"/>
      <c r="O201" s="247"/>
      <c r="P201" s="247"/>
      <c r="Q201" s="247"/>
      <c r="R201" s="247"/>
      <c r="S201" s="247"/>
      <c r="T201" s="247"/>
      <c r="U201" s="247"/>
      <c r="V201" s="247"/>
      <c r="W201" s="247"/>
      <c r="X201" s="247"/>
      <c r="Y201" s="247"/>
      <c r="Z201" s="247"/>
      <c r="AA201" s="247"/>
      <c r="AB201" s="247"/>
      <c r="AC201" s="247"/>
      <c r="AD201" s="247"/>
      <c r="AE201" s="247"/>
      <c r="AF201" s="247"/>
      <c r="AG201" s="247"/>
      <c r="AH201" s="247"/>
      <c r="AI201" s="247"/>
      <c r="AJ201" s="247"/>
      <c r="AK201" s="247"/>
      <c r="AL201" s="247"/>
      <c r="AM201" s="247"/>
      <c r="AN201" s="247"/>
      <c r="AO201" s="247"/>
      <c r="AP201" s="247"/>
      <c r="AQ201" s="18"/>
    </row>
    <row r="202" spans="1:43" s="2" customFormat="1" x14ac:dyDescent="0.2">
      <c r="A202" s="77" t="s">
        <v>128</v>
      </c>
      <c r="B202" s="61" t="s">
        <v>1596</v>
      </c>
      <c r="C202" s="67" t="s">
        <v>1595</v>
      </c>
      <c r="D202" s="79" t="s">
        <v>16</v>
      </c>
      <c r="E202" s="69">
        <v>1439.14</v>
      </c>
      <c r="F202" s="63">
        <v>98.2</v>
      </c>
      <c r="G202" s="34">
        <f t="shared" si="5"/>
        <v>141323.54800000001</v>
      </c>
      <c r="H202" s="246"/>
      <c r="I202" s="247"/>
      <c r="J202" s="247"/>
      <c r="K202" s="247"/>
      <c r="L202" s="247"/>
      <c r="M202" s="247"/>
      <c r="N202" s="247"/>
      <c r="O202" s="247"/>
      <c r="P202" s="247"/>
      <c r="Q202" s="247"/>
      <c r="R202" s="247"/>
      <c r="S202" s="247"/>
      <c r="T202" s="247"/>
      <c r="U202" s="247"/>
      <c r="V202" s="247"/>
      <c r="W202" s="247"/>
      <c r="X202" s="247"/>
      <c r="Y202" s="247"/>
      <c r="Z202" s="247"/>
      <c r="AA202" s="247"/>
      <c r="AB202" s="247"/>
      <c r="AC202" s="247"/>
      <c r="AD202" s="247"/>
      <c r="AE202" s="247"/>
      <c r="AF202" s="247"/>
      <c r="AG202" s="247"/>
      <c r="AH202" s="247"/>
      <c r="AI202" s="247"/>
      <c r="AJ202" s="247"/>
      <c r="AK202" s="247"/>
      <c r="AL202" s="247"/>
      <c r="AM202" s="247"/>
      <c r="AN202" s="247"/>
      <c r="AO202" s="247"/>
      <c r="AP202" s="247"/>
      <c r="AQ202" s="18"/>
    </row>
    <row r="203" spans="1:43" s="2" customFormat="1" x14ac:dyDescent="0.2">
      <c r="A203" s="77" t="s">
        <v>119</v>
      </c>
      <c r="B203" s="61" t="s">
        <v>114</v>
      </c>
      <c r="C203" s="65" t="s">
        <v>115</v>
      </c>
      <c r="D203" s="79" t="s">
        <v>1</v>
      </c>
      <c r="E203" s="69">
        <v>147</v>
      </c>
      <c r="F203" s="63">
        <v>34.04</v>
      </c>
      <c r="G203" s="34">
        <f t="shared" si="5"/>
        <v>5003.88</v>
      </c>
      <c r="H203" s="246"/>
      <c r="I203" s="247"/>
      <c r="J203" s="247"/>
      <c r="K203" s="247"/>
      <c r="L203" s="247"/>
      <c r="M203" s="247"/>
      <c r="N203" s="247"/>
      <c r="O203" s="247"/>
      <c r="P203" s="247"/>
      <c r="Q203" s="247"/>
      <c r="R203" s="247"/>
      <c r="S203" s="247"/>
      <c r="T203" s="247"/>
      <c r="U203" s="247"/>
      <c r="V203" s="247"/>
      <c r="W203" s="247"/>
      <c r="X203" s="247"/>
      <c r="Y203" s="247"/>
      <c r="Z203" s="247"/>
      <c r="AA203" s="247"/>
      <c r="AB203" s="247"/>
      <c r="AC203" s="247"/>
      <c r="AD203" s="247"/>
      <c r="AE203" s="247"/>
      <c r="AF203" s="247"/>
      <c r="AG203" s="247"/>
      <c r="AH203" s="247"/>
      <c r="AI203" s="247"/>
      <c r="AJ203" s="247"/>
      <c r="AK203" s="247"/>
      <c r="AL203" s="247"/>
      <c r="AM203" s="247"/>
      <c r="AN203" s="247"/>
      <c r="AO203" s="247"/>
      <c r="AP203" s="247"/>
      <c r="AQ203" s="18"/>
    </row>
    <row r="204" spans="1:43" s="2" customFormat="1" x14ac:dyDescent="0.2">
      <c r="A204" s="77" t="s">
        <v>118</v>
      </c>
      <c r="B204" s="61" t="s">
        <v>116</v>
      </c>
      <c r="C204" s="65" t="s">
        <v>117</v>
      </c>
      <c r="D204" s="79" t="s">
        <v>17</v>
      </c>
      <c r="E204" s="69">
        <v>9</v>
      </c>
      <c r="F204" s="63">
        <v>58.5</v>
      </c>
      <c r="G204" s="34">
        <f t="shared" si="5"/>
        <v>526.5</v>
      </c>
      <c r="H204" s="246"/>
      <c r="I204" s="247"/>
      <c r="J204" s="247"/>
      <c r="K204" s="247"/>
      <c r="L204" s="247"/>
      <c r="M204" s="247"/>
      <c r="N204" s="247"/>
      <c r="O204" s="247"/>
      <c r="P204" s="247"/>
      <c r="Q204" s="247"/>
      <c r="R204" s="247"/>
      <c r="S204" s="247"/>
      <c r="T204" s="247"/>
      <c r="U204" s="247"/>
      <c r="V204" s="247"/>
      <c r="W204" s="247"/>
      <c r="X204" s="247"/>
      <c r="Y204" s="247"/>
      <c r="Z204" s="247"/>
      <c r="AA204" s="247"/>
      <c r="AB204" s="247"/>
      <c r="AC204" s="247"/>
      <c r="AD204" s="247"/>
      <c r="AE204" s="247"/>
      <c r="AF204" s="247"/>
      <c r="AG204" s="247"/>
      <c r="AH204" s="247"/>
      <c r="AI204" s="247"/>
      <c r="AJ204" s="247"/>
      <c r="AK204" s="247"/>
      <c r="AL204" s="247"/>
      <c r="AM204" s="247"/>
      <c r="AN204" s="247"/>
      <c r="AO204" s="247"/>
      <c r="AP204" s="247"/>
      <c r="AQ204" s="18"/>
    </row>
    <row r="205" spans="1:43" s="2" customFormat="1" x14ac:dyDescent="0.2">
      <c r="A205" s="77" t="s">
        <v>1570</v>
      </c>
      <c r="B205" s="61" t="s">
        <v>1571</v>
      </c>
      <c r="C205" s="65" t="s">
        <v>1645</v>
      </c>
      <c r="D205" s="79" t="s">
        <v>470</v>
      </c>
      <c r="E205" s="69">
        <v>1</v>
      </c>
      <c r="F205" s="63">
        <v>200</v>
      </c>
      <c r="G205" s="34">
        <f t="shared" si="5"/>
        <v>200</v>
      </c>
      <c r="H205" s="246"/>
      <c r="I205" s="247"/>
      <c r="J205" s="247"/>
      <c r="K205" s="247"/>
      <c r="L205" s="247"/>
      <c r="M205" s="247"/>
      <c r="N205" s="247"/>
      <c r="O205" s="247"/>
      <c r="P205" s="247"/>
      <c r="Q205" s="247"/>
      <c r="R205" s="247"/>
      <c r="S205" s="247"/>
      <c r="T205" s="247"/>
      <c r="U205" s="247"/>
      <c r="V205" s="247"/>
      <c r="W205" s="247"/>
      <c r="X205" s="247"/>
      <c r="Y205" s="247"/>
      <c r="Z205" s="247"/>
      <c r="AA205" s="247"/>
      <c r="AB205" s="247"/>
      <c r="AC205" s="247"/>
      <c r="AD205" s="247"/>
      <c r="AE205" s="247"/>
      <c r="AF205" s="247"/>
      <c r="AG205" s="247"/>
      <c r="AH205" s="247"/>
      <c r="AI205" s="247"/>
      <c r="AJ205" s="247"/>
      <c r="AK205" s="247"/>
      <c r="AL205" s="247"/>
      <c r="AM205" s="247"/>
      <c r="AN205" s="247"/>
      <c r="AO205" s="247"/>
      <c r="AP205" s="247"/>
      <c r="AQ205" s="18"/>
    </row>
    <row r="206" spans="1:43" s="2" customFormat="1" x14ac:dyDescent="0.2">
      <c r="A206" s="77" t="s">
        <v>50</v>
      </c>
      <c r="B206" s="61" t="s">
        <v>51</v>
      </c>
      <c r="C206" s="65" t="s">
        <v>52</v>
      </c>
      <c r="D206" s="79" t="s">
        <v>1</v>
      </c>
      <c r="E206" s="69">
        <v>269.7</v>
      </c>
      <c r="F206" s="63">
        <v>22.75</v>
      </c>
      <c r="G206" s="34">
        <f t="shared" si="5"/>
        <v>6135.6750000000002</v>
      </c>
      <c r="H206" s="246"/>
      <c r="I206" s="247"/>
      <c r="J206" s="247"/>
      <c r="K206" s="247"/>
      <c r="L206" s="247"/>
      <c r="M206" s="247"/>
      <c r="N206" s="247"/>
      <c r="O206" s="247"/>
      <c r="P206" s="247"/>
      <c r="Q206" s="247"/>
      <c r="R206" s="247"/>
      <c r="S206" s="247"/>
      <c r="T206" s="247"/>
      <c r="U206" s="247"/>
      <c r="V206" s="247"/>
      <c r="W206" s="247"/>
      <c r="X206" s="247"/>
      <c r="Y206" s="247"/>
      <c r="Z206" s="247"/>
      <c r="AA206" s="247"/>
      <c r="AB206" s="247"/>
      <c r="AC206" s="247"/>
      <c r="AD206" s="247"/>
      <c r="AE206" s="247"/>
      <c r="AF206" s="247"/>
      <c r="AG206" s="247"/>
      <c r="AH206" s="247"/>
      <c r="AI206" s="247"/>
      <c r="AJ206" s="247"/>
      <c r="AK206" s="247"/>
      <c r="AL206" s="247"/>
      <c r="AM206" s="247"/>
      <c r="AN206" s="247"/>
      <c r="AO206" s="247"/>
      <c r="AP206" s="247"/>
      <c r="AQ206" s="18"/>
    </row>
    <row r="207" spans="1:43" s="2" customFormat="1" x14ac:dyDescent="0.2">
      <c r="A207" s="77" t="s">
        <v>53</v>
      </c>
      <c r="B207" s="61" t="s">
        <v>54</v>
      </c>
      <c r="C207" s="65" t="s">
        <v>55</v>
      </c>
      <c r="D207" s="79" t="s">
        <v>1</v>
      </c>
      <c r="E207" s="69">
        <v>78.7</v>
      </c>
      <c r="F207" s="63">
        <v>29.35</v>
      </c>
      <c r="G207" s="34">
        <f>E207*F207</f>
        <v>2309.8450000000003</v>
      </c>
      <c r="H207" s="246"/>
      <c r="I207" s="247"/>
      <c r="J207" s="247"/>
      <c r="K207" s="247"/>
      <c r="L207" s="247"/>
      <c r="M207" s="247"/>
      <c r="N207" s="247"/>
      <c r="O207" s="247"/>
      <c r="P207" s="247"/>
      <c r="Q207" s="247"/>
      <c r="R207" s="247"/>
      <c r="S207" s="247"/>
      <c r="T207" s="247"/>
      <c r="U207" s="247"/>
      <c r="V207" s="247"/>
      <c r="W207" s="247"/>
      <c r="X207" s="247"/>
      <c r="Y207" s="247"/>
      <c r="Z207" s="247"/>
      <c r="AA207" s="247"/>
      <c r="AB207" s="247"/>
      <c r="AC207" s="247"/>
      <c r="AD207" s="247"/>
      <c r="AE207" s="247"/>
      <c r="AF207" s="247"/>
      <c r="AG207" s="247"/>
      <c r="AH207" s="247"/>
      <c r="AI207" s="247"/>
      <c r="AJ207" s="247"/>
      <c r="AK207" s="247"/>
      <c r="AL207" s="247"/>
      <c r="AM207" s="247"/>
      <c r="AN207" s="247"/>
      <c r="AO207" s="247"/>
      <c r="AP207" s="247"/>
      <c r="AQ207" s="18"/>
    </row>
    <row r="208" spans="1:43" s="2" customFormat="1" x14ac:dyDescent="0.2">
      <c r="A208" s="77" t="s">
        <v>218</v>
      </c>
      <c r="B208" s="61" t="s">
        <v>216</v>
      </c>
      <c r="C208" s="65" t="s">
        <v>217</v>
      </c>
      <c r="D208" s="79" t="s">
        <v>1</v>
      </c>
      <c r="E208" s="69">
        <v>499.65</v>
      </c>
      <c r="F208" s="63">
        <v>39.619999999999997</v>
      </c>
      <c r="G208" s="34">
        <f t="shared" si="5"/>
        <v>19796.132999999998</v>
      </c>
      <c r="H208" s="246"/>
      <c r="I208" s="247"/>
      <c r="J208" s="247"/>
      <c r="K208" s="247"/>
      <c r="L208" s="247"/>
      <c r="M208" s="247"/>
      <c r="N208" s="247"/>
      <c r="O208" s="247"/>
      <c r="P208" s="247"/>
      <c r="Q208" s="247"/>
      <c r="R208" s="247"/>
      <c r="S208" s="247"/>
      <c r="T208" s="247"/>
      <c r="U208" s="247"/>
      <c r="V208" s="247"/>
      <c r="W208" s="247"/>
      <c r="X208" s="247"/>
      <c r="Y208" s="247"/>
      <c r="Z208" s="247"/>
      <c r="AA208" s="247"/>
      <c r="AB208" s="247"/>
      <c r="AC208" s="247"/>
      <c r="AD208" s="247"/>
      <c r="AE208" s="247"/>
      <c r="AF208" s="247"/>
      <c r="AG208" s="247"/>
      <c r="AH208" s="247"/>
      <c r="AI208" s="247"/>
      <c r="AJ208" s="247"/>
      <c r="AK208" s="247"/>
      <c r="AL208" s="247"/>
      <c r="AM208" s="247"/>
      <c r="AN208" s="247"/>
      <c r="AO208" s="247"/>
      <c r="AP208" s="247"/>
      <c r="AQ208" s="18"/>
    </row>
    <row r="209" spans="1:43" s="2" customFormat="1" x14ac:dyDescent="0.2">
      <c r="A209" s="77" t="s">
        <v>247</v>
      </c>
      <c r="B209" s="61" t="s">
        <v>248</v>
      </c>
      <c r="C209" s="61" t="s">
        <v>1522</v>
      </c>
      <c r="D209" s="79" t="s">
        <v>1</v>
      </c>
      <c r="E209" s="69">
        <v>140.32</v>
      </c>
      <c r="F209" s="63">
        <v>47.5</v>
      </c>
      <c r="G209" s="34">
        <f t="shared" si="5"/>
        <v>6665.2</v>
      </c>
      <c r="H209" s="246"/>
      <c r="I209" s="247"/>
      <c r="J209" s="247"/>
      <c r="K209" s="247"/>
      <c r="L209" s="247"/>
      <c r="M209" s="247"/>
      <c r="N209" s="247"/>
      <c r="O209" s="247"/>
      <c r="P209" s="247"/>
      <c r="Q209" s="247"/>
      <c r="R209" s="247"/>
      <c r="S209" s="247"/>
      <c r="T209" s="247"/>
      <c r="U209" s="247"/>
      <c r="V209" s="247"/>
      <c r="W209" s="247"/>
      <c r="X209" s="247"/>
      <c r="Y209" s="247"/>
      <c r="Z209" s="247"/>
      <c r="AA209" s="247"/>
      <c r="AB209" s="247"/>
      <c r="AC209" s="247"/>
      <c r="AD209" s="247"/>
      <c r="AE209" s="247"/>
      <c r="AF209" s="247"/>
      <c r="AG209" s="247"/>
      <c r="AH209" s="247"/>
      <c r="AI209" s="247"/>
      <c r="AJ209" s="247"/>
      <c r="AK209" s="247"/>
      <c r="AL209" s="247"/>
      <c r="AM209" s="247"/>
      <c r="AN209" s="247"/>
      <c r="AO209" s="247"/>
      <c r="AP209" s="247"/>
      <c r="AQ209" s="18"/>
    </row>
    <row r="210" spans="1:43" s="2" customFormat="1" x14ac:dyDescent="0.2">
      <c r="A210" s="77" t="s">
        <v>1642</v>
      </c>
      <c r="B210" s="61" t="s">
        <v>1643</v>
      </c>
      <c r="C210" s="65" t="s">
        <v>1644</v>
      </c>
      <c r="D210" s="79" t="s">
        <v>1</v>
      </c>
      <c r="E210" s="69">
        <v>12.8</v>
      </c>
      <c r="F210" s="63">
        <v>143</v>
      </c>
      <c r="G210" s="34">
        <f t="shared" si="5"/>
        <v>1830.4</v>
      </c>
      <c r="H210" s="246"/>
      <c r="I210" s="247"/>
      <c r="J210" s="247"/>
      <c r="K210" s="247"/>
      <c r="L210" s="247"/>
      <c r="M210" s="247"/>
      <c r="N210" s="247"/>
      <c r="O210" s="247"/>
      <c r="P210" s="247"/>
      <c r="Q210" s="247"/>
      <c r="R210" s="247"/>
      <c r="S210" s="247"/>
      <c r="T210" s="247"/>
      <c r="U210" s="247"/>
      <c r="V210" s="247"/>
      <c r="W210" s="247"/>
      <c r="X210" s="247"/>
      <c r="Y210" s="247"/>
      <c r="Z210" s="247"/>
      <c r="AA210" s="247"/>
      <c r="AB210" s="247"/>
      <c r="AC210" s="247"/>
      <c r="AD210" s="247"/>
      <c r="AE210" s="247"/>
      <c r="AF210" s="247"/>
      <c r="AG210" s="247"/>
      <c r="AH210" s="247"/>
      <c r="AI210" s="247"/>
      <c r="AJ210" s="247"/>
      <c r="AK210" s="247"/>
      <c r="AL210" s="247"/>
      <c r="AM210" s="247"/>
      <c r="AN210" s="247"/>
      <c r="AO210" s="247"/>
      <c r="AP210" s="247"/>
      <c r="AQ210" s="18"/>
    </row>
    <row r="211" spans="1:43" s="5" customFormat="1" x14ac:dyDescent="0.2">
      <c r="A211" s="86" t="s">
        <v>85</v>
      </c>
      <c r="B211" s="70" t="s">
        <v>86</v>
      </c>
      <c r="C211" s="70" t="s">
        <v>1074</v>
      </c>
      <c r="D211" s="79"/>
      <c r="E211" s="325"/>
      <c r="F211" s="326"/>
      <c r="G211" s="34"/>
      <c r="H211" s="250"/>
      <c r="I211" s="251"/>
      <c r="J211" s="251"/>
      <c r="K211" s="251"/>
      <c r="L211" s="251"/>
      <c r="M211" s="251"/>
      <c r="N211" s="251"/>
      <c r="O211" s="251"/>
      <c r="P211" s="251"/>
      <c r="Q211" s="251"/>
      <c r="R211" s="251"/>
      <c r="S211" s="251"/>
      <c r="T211" s="251"/>
      <c r="U211" s="251"/>
      <c r="V211" s="251"/>
      <c r="W211" s="251"/>
      <c r="X211" s="251"/>
      <c r="Y211" s="251"/>
      <c r="Z211" s="251"/>
      <c r="AA211" s="251"/>
      <c r="AB211" s="251"/>
      <c r="AC211" s="251"/>
      <c r="AD211" s="251"/>
      <c r="AE211" s="251"/>
      <c r="AF211" s="251"/>
      <c r="AG211" s="251"/>
      <c r="AH211" s="251"/>
      <c r="AI211" s="251"/>
      <c r="AJ211" s="251"/>
      <c r="AK211" s="251"/>
      <c r="AL211" s="251"/>
      <c r="AM211" s="251"/>
      <c r="AN211" s="251"/>
      <c r="AO211" s="251"/>
      <c r="AP211" s="251"/>
      <c r="AQ211" s="20"/>
    </row>
    <row r="212" spans="1:43" s="5" customFormat="1" x14ac:dyDescent="0.2">
      <c r="A212" s="77" t="s">
        <v>221</v>
      </c>
      <c r="B212" s="71" t="s">
        <v>347</v>
      </c>
      <c r="C212" s="65" t="s">
        <v>1597</v>
      </c>
      <c r="D212" s="79" t="s">
        <v>17</v>
      </c>
      <c r="E212" s="325"/>
      <c r="F212" s="326"/>
      <c r="G212" s="34"/>
      <c r="H212" s="250"/>
      <c r="I212" s="251"/>
      <c r="J212" s="251"/>
      <c r="K212" s="251"/>
      <c r="L212" s="251"/>
      <c r="M212" s="251"/>
      <c r="N212" s="251"/>
      <c r="O212" s="251"/>
      <c r="P212" s="251"/>
      <c r="Q212" s="251"/>
      <c r="R212" s="251"/>
      <c r="S212" s="251"/>
      <c r="T212" s="251"/>
      <c r="U212" s="251"/>
      <c r="V212" s="251"/>
      <c r="W212" s="251"/>
      <c r="X212" s="251"/>
      <c r="Y212" s="251"/>
      <c r="Z212" s="251"/>
      <c r="AA212" s="251"/>
      <c r="AB212" s="251"/>
      <c r="AC212" s="251"/>
      <c r="AD212" s="251"/>
      <c r="AE212" s="251"/>
      <c r="AF212" s="251"/>
      <c r="AG212" s="251"/>
      <c r="AH212" s="251"/>
      <c r="AI212" s="251"/>
      <c r="AJ212" s="251"/>
      <c r="AK212" s="251"/>
      <c r="AL212" s="251"/>
      <c r="AM212" s="251"/>
      <c r="AN212" s="251"/>
      <c r="AO212" s="251"/>
      <c r="AP212" s="251"/>
      <c r="AQ212" s="20"/>
    </row>
    <row r="213" spans="1:43" s="5" customFormat="1" x14ac:dyDescent="0.2">
      <c r="A213" s="77" t="s">
        <v>222</v>
      </c>
      <c r="B213" s="71" t="s">
        <v>185</v>
      </c>
      <c r="C213" s="65" t="s">
        <v>1474</v>
      </c>
      <c r="D213" s="79" t="s">
        <v>17</v>
      </c>
      <c r="E213" s="66">
        <v>158</v>
      </c>
      <c r="F213" s="63">
        <v>368.55</v>
      </c>
      <c r="G213" s="34">
        <f t="shared" si="5"/>
        <v>58230.9</v>
      </c>
      <c r="H213" s="250"/>
      <c r="I213" s="251"/>
      <c r="J213" s="251"/>
      <c r="K213" s="251"/>
      <c r="L213" s="251"/>
      <c r="M213" s="251"/>
      <c r="N213" s="251"/>
      <c r="O213" s="251"/>
      <c r="P213" s="251"/>
      <c r="Q213" s="251"/>
      <c r="R213" s="251"/>
      <c r="S213" s="251"/>
      <c r="T213" s="251"/>
      <c r="U213" s="251"/>
      <c r="V213" s="251"/>
      <c r="W213" s="251"/>
      <c r="X213" s="251"/>
      <c r="Y213" s="251"/>
      <c r="Z213" s="251"/>
      <c r="AA213" s="251"/>
      <c r="AB213" s="251"/>
      <c r="AC213" s="251"/>
      <c r="AD213" s="251"/>
      <c r="AE213" s="251"/>
      <c r="AF213" s="251"/>
      <c r="AG213" s="251"/>
      <c r="AH213" s="251"/>
      <c r="AI213" s="251"/>
      <c r="AJ213" s="251"/>
      <c r="AK213" s="251"/>
      <c r="AL213" s="251"/>
      <c r="AM213" s="251"/>
      <c r="AN213" s="251"/>
      <c r="AO213" s="251"/>
      <c r="AP213" s="251"/>
      <c r="AQ213" s="20"/>
    </row>
    <row r="214" spans="1:43" s="5" customFormat="1" x14ac:dyDescent="0.2">
      <c r="A214" s="77" t="s">
        <v>849</v>
      </c>
      <c r="B214" s="71" t="s">
        <v>186</v>
      </c>
      <c r="C214" s="65" t="s">
        <v>1475</v>
      </c>
      <c r="D214" s="79" t="s">
        <v>17</v>
      </c>
      <c r="E214" s="66">
        <v>12</v>
      </c>
      <c r="F214" s="63">
        <v>330.64</v>
      </c>
      <c r="G214" s="34">
        <f t="shared" si="5"/>
        <v>3967.68</v>
      </c>
      <c r="H214" s="250"/>
      <c r="I214" s="251"/>
      <c r="J214" s="251"/>
      <c r="K214" s="251"/>
      <c r="L214" s="251"/>
      <c r="M214" s="251"/>
      <c r="N214" s="251"/>
      <c r="O214" s="251"/>
      <c r="P214" s="251"/>
      <c r="Q214" s="251"/>
      <c r="R214" s="251"/>
      <c r="S214" s="251"/>
      <c r="T214" s="251"/>
      <c r="U214" s="251"/>
      <c r="V214" s="251"/>
      <c r="W214" s="251"/>
      <c r="X214" s="251"/>
      <c r="Y214" s="251"/>
      <c r="Z214" s="251"/>
      <c r="AA214" s="251"/>
      <c r="AB214" s="251"/>
      <c r="AC214" s="251"/>
      <c r="AD214" s="251"/>
      <c r="AE214" s="251"/>
      <c r="AF214" s="251"/>
      <c r="AG214" s="251"/>
      <c r="AH214" s="251"/>
      <c r="AI214" s="251"/>
      <c r="AJ214" s="251"/>
      <c r="AK214" s="251"/>
      <c r="AL214" s="251"/>
      <c r="AM214" s="251"/>
      <c r="AN214" s="251"/>
      <c r="AO214" s="251"/>
      <c r="AP214" s="251"/>
      <c r="AQ214" s="20"/>
    </row>
    <row r="215" spans="1:43" s="5" customFormat="1" x14ac:dyDescent="0.2">
      <c r="A215" s="77" t="s">
        <v>850</v>
      </c>
      <c r="B215" s="71" t="s">
        <v>153</v>
      </c>
      <c r="C215" s="65" t="s">
        <v>1598</v>
      </c>
      <c r="D215" s="79" t="s">
        <v>17</v>
      </c>
      <c r="E215" s="66">
        <v>26</v>
      </c>
      <c r="F215" s="63">
        <v>293.97000000000003</v>
      </c>
      <c r="G215" s="34">
        <f t="shared" si="5"/>
        <v>7643.2200000000012</v>
      </c>
      <c r="H215" s="250"/>
      <c r="I215" s="251"/>
      <c r="J215" s="251"/>
      <c r="K215" s="251"/>
      <c r="L215" s="251"/>
      <c r="M215" s="251"/>
      <c r="N215" s="251"/>
      <c r="O215" s="251"/>
      <c r="P215" s="251"/>
      <c r="Q215" s="251"/>
      <c r="R215" s="251"/>
      <c r="S215" s="251"/>
      <c r="T215" s="251"/>
      <c r="U215" s="251"/>
      <c r="V215" s="251"/>
      <c r="W215" s="251"/>
      <c r="X215" s="251"/>
      <c r="Y215" s="251"/>
      <c r="Z215" s="251"/>
      <c r="AA215" s="251"/>
      <c r="AB215" s="251"/>
      <c r="AC215" s="251"/>
      <c r="AD215" s="251"/>
      <c r="AE215" s="251"/>
      <c r="AF215" s="251"/>
      <c r="AG215" s="251"/>
      <c r="AH215" s="251"/>
      <c r="AI215" s="251"/>
      <c r="AJ215" s="251"/>
      <c r="AK215" s="251"/>
      <c r="AL215" s="251"/>
      <c r="AM215" s="251"/>
      <c r="AN215" s="251"/>
      <c r="AO215" s="251"/>
      <c r="AP215" s="251"/>
      <c r="AQ215" s="20"/>
    </row>
    <row r="216" spans="1:43" s="5" customFormat="1" x14ac:dyDescent="0.2">
      <c r="A216" s="77" t="s">
        <v>851</v>
      </c>
      <c r="B216" s="71" t="s">
        <v>157</v>
      </c>
      <c r="C216" s="65" t="s">
        <v>1477</v>
      </c>
      <c r="D216" s="79" t="s">
        <v>17</v>
      </c>
      <c r="E216" s="66">
        <v>12</v>
      </c>
      <c r="F216" s="63">
        <v>304.54000000000002</v>
      </c>
      <c r="G216" s="34">
        <f t="shared" si="5"/>
        <v>3654.4800000000005</v>
      </c>
      <c r="H216" s="250"/>
      <c r="I216" s="251"/>
      <c r="J216" s="251"/>
      <c r="K216" s="251"/>
      <c r="L216" s="251"/>
      <c r="M216" s="251"/>
      <c r="N216" s="251"/>
      <c r="O216" s="251"/>
      <c r="P216" s="251"/>
      <c r="Q216" s="251"/>
      <c r="R216" s="251"/>
      <c r="S216" s="251"/>
      <c r="T216" s="251"/>
      <c r="U216" s="251"/>
      <c r="V216" s="251"/>
      <c r="W216" s="251"/>
      <c r="X216" s="251"/>
      <c r="Y216" s="251"/>
      <c r="Z216" s="251"/>
      <c r="AA216" s="251"/>
      <c r="AB216" s="251"/>
      <c r="AC216" s="251"/>
      <c r="AD216" s="251"/>
      <c r="AE216" s="251"/>
      <c r="AF216" s="251"/>
      <c r="AG216" s="251"/>
      <c r="AH216" s="251"/>
      <c r="AI216" s="251"/>
      <c r="AJ216" s="251"/>
      <c r="AK216" s="251"/>
      <c r="AL216" s="251"/>
      <c r="AM216" s="251"/>
      <c r="AN216" s="251"/>
      <c r="AO216" s="251"/>
      <c r="AP216" s="251"/>
      <c r="AQ216" s="20"/>
    </row>
    <row r="217" spans="1:43" s="5" customFormat="1" x14ac:dyDescent="0.2">
      <c r="A217" s="77" t="s">
        <v>852</v>
      </c>
      <c r="B217" s="71" t="s">
        <v>159</v>
      </c>
      <c r="C217" s="65" t="s">
        <v>1589</v>
      </c>
      <c r="D217" s="79" t="s">
        <v>17</v>
      </c>
      <c r="E217" s="66">
        <v>12</v>
      </c>
      <c r="F217" s="63">
        <v>366.06</v>
      </c>
      <c r="G217" s="34">
        <f t="shared" si="5"/>
        <v>4392.72</v>
      </c>
      <c r="H217" s="250"/>
      <c r="I217" s="251"/>
      <c r="J217" s="251"/>
      <c r="K217" s="251"/>
      <c r="L217" s="251"/>
      <c r="M217" s="251"/>
      <c r="N217" s="251"/>
      <c r="O217" s="251"/>
      <c r="P217" s="251"/>
      <c r="Q217" s="251"/>
      <c r="R217" s="251"/>
      <c r="S217" s="251"/>
      <c r="T217" s="251"/>
      <c r="U217" s="251"/>
      <c r="V217" s="251"/>
      <c r="W217" s="251"/>
      <c r="X217" s="251"/>
      <c r="Y217" s="251"/>
      <c r="Z217" s="251"/>
      <c r="AA217" s="251"/>
      <c r="AB217" s="251"/>
      <c r="AC217" s="251"/>
      <c r="AD217" s="251"/>
      <c r="AE217" s="251"/>
      <c r="AF217" s="251"/>
      <c r="AG217" s="251"/>
      <c r="AH217" s="251"/>
      <c r="AI217" s="251"/>
      <c r="AJ217" s="251"/>
      <c r="AK217" s="251"/>
      <c r="AL217" s="251"/>
      <c r="AM217" s="251"/>
      <c r="AN217" s="251"/>
      <c r="AO217" s="251"/>
      <c r="AP217" s="251"/>
      <c r="AQ217" s="20"/>
    </row>
    <row r="218" spans="1:43" s="5" customFormat="1" x14ac:dyDescent="0.2">
      <c r="A218" s="77" t="s">
        <v>853</v>
      </c>
      <c r="B218" s="71" t="s">
        <v>161</v>
      </c>
      <c r="C218" s="65" t="s">
        <v>1599</v>
      </c>
      <c r="D218" s="79" t="s">
        <v>17</v>
      </c>
      <c r="E218" s="66">
        <v>2</v>
      </c>
      <c r="F218" s="63">
        <v>442.51</v>
      </c>
      <c r="G218" s="34">
        <f t="shared" si="5"/>
        <v>885.02</v>
      </c>
      <c r="H218" s="250"/>
      <c r="I218" s="251"/>
      <c r="J218" s="251"/>
      <c r="K218" s="251"/>
      <c r="L218" s="251"/>
      <c r="M218" s="251"/>
      <c r="N218" s="251"/>
      <c r="O218" s="251"/>
      <c r="P218" s="251"/>
      <c r="Q218" s="251"/>
      <c r="R218" s="251"/>
      <c r="S218" s="251"/>
      <c r="T218" s="251"/>
      <c r="U218" s="251"/>
      <c r="V218" s="251"/>
      <c r="W218" s="251"/>
      <c r="X218" s="251"/>
      <c r="Y218" s="251"/>
      <c r="Z218" s="251"/>
      <c r="AA218" s="251"/>
      <c r="AB218" s="251"/>
      <c r="AC218" s="251"/>
      <c r="AD218" s="251"/>
      <c r="AE218" s="251"/>
      <c r="AF218" s="251"/>
      <c r="AG218" s="251"/>
      <c r="AH218" s="251"/>
      <c r="AI218" s="251"/>
      <c r="AJ218" s="251"/>
      <c r="AK218" s="251"/>
      <c r="AL218" s="251"/>
      <c r="AM218" s="251"/>
      <c r="AN218" s="251"/>
      <c r="AO218" s="251"/>
      <c r="AP218" s="251"/>
      <c r="AQ218" s="20"/>
    </row>
    <row r="219" spans="1:43" s="5" customFormat="1" x14ac:dyDescent="0.2">
      <c r="A219" s="77" t="s">
        <v>854</v>
      </c>
      <c r="B219" s="71" t="s">
        <v>162</v>
      </c>
      <c r="C219" s="65" t="s">
        <v>1590</v>
      </c>
      <c r="D219" s="79" t="s">
        <v>17</v>
      </c>
      <c r="E219" s="66">
        <v>49</v>
      </c>
      <c r="F219" s="63">
        <v>354.88</v>
      </c>
      <c r="G219" s="34">
        <f t="shared" si="5"/>
        <v>17389.12</v>
      </c>
      <c r="H219" s="250"/>
      <c r="I219" s="251"/>
      <c r="J219" s="251"/>
      <c r="K219" s="251"/>
      <c r="L219" s="251"/>
      <c r="M219" s="251"/>
      <c r="N219" s="251"/>
      <c r="O219" s="251"/>
      <c r="P219" s="251"/>
      <c r="Q219" s="251"/>
      <c r="R219" s="251"/>
      <c r="S219" s="251"/>
      <c r="T219" s="251"/>
      <c r="U219" s="251"/>
      <c r="V219" s="251"/>
      <c r="W219" s="251"/>
      <c r="X219" s="251"/>
      <c r="Y219" s="251"/>
      <c r="Z219" s="251"/>
      <c r="AA219" s="251"/>
      <c r="AB219" s="251"/>
      <c r="AC219" s="251"/>
      <c r="AD219" s="251"/>
      <c r="AE219" s="251"/>
      <c r="AF219" s="251"/>
      <c r="AG219" s="251"/>
      <c r="AH219" s="251"/>
      <c r="AI219" s="251"/>
      <c r="AJ219" s="251"/>
      <c r="AK219" s="251"/>
      <c r="AL219" s="251"/>
      <c r="AM219" s="251"/>
      <c r="AN219" s="251"/>
      <c r="AO219" s="251"/>
      <c r="AP219" s="251"/>
      <c r="AQ219" s="20"/>
    </row>
    <row r="220" spans="1:43" s="5" customFormat="1" x14ac:dyDescent="0.2">
      <c r="A220" s="77" t="s">
        <v>855</v>
      </c>
      <c r="B220" s="71" t="s">
        <v>166</v>
      </c>
      <c r="C220" s="65" t="s">
        <v>1591</v>
      </c>
      <c r="D220" s="79" t="s">
        <v>17</v>
      </c>
      <c r="E220" s="66">
        <v>26</v>
      </c>
      <c r="F220" s="63">
        <v>343.07</v>
      </c>
      <c r="G220" s="34">
        <f t="shared" si="5"/>
        <v>8919.82</v>
      </c>
      <c r="H220" s="250"/>
      <c r="I220" s="251"/>
      <c r="J220" s="251"/>
      <c r="K220" s="251"/>
      <c r="L220" s="251"/>
      <c r="M220" s="251"/>
      <c r="N220" s="251"/>
      <c r="O220" s="251"/>
      <c r="P220" s="251"/>
      <c r="Q220" s="251"/>
      <c r="R220" s="251"/>
      <c r="S220" s="251"/>
      <c r="T220" s="251"/>
      <c r="U220" s="251"/>
      <c r="V220" s="251"/>
      <c r="W220" s="251"/>
      <c r="X220" s="251"/>
      <c r="Y220" s="251"/>
      <c r="Z220" s="251"/>
      <c r="AA220" s="251"/>
      <c r="AB220" s="251"/>
      <c r="AC220" s="251"/>
      <c r="AD220" s="251"/>
      <c r="AE220" s="251"/>
      <c r="AF220" s="251"/>
      <c r="AG220" s="251"/>
      <c r="AH220" s="251"/>
      <c r="AI220" s="251"/>
      <c r="AJ220" s="251"/>
      <c r="AK220" s="251"/>
      <c r="AL220" s="251"/>
      <c r="AM220" s="251"/>
      <c r="AN220" s="251"/>
      <c r="AO220" s="251"/>
      <c r="AP220" s="251"/>
      <c r="AQ220" s="20"/>
    </row>
    <row r="221" spans="1:43" s="2" customFormat="1" x14ac:dyDescent="0.2">
      <c r="A221" s="77" t="s">
        <v>856</v>
      </c>
      <c r="B221" s="71" t="s">
        <v>173</v>
      </c>
      <c r="C221" s="65" t="s">
        <v>1600</v>
      </c>
      <c r="D221" s="79" t="s">
        <v>17</v>
      </c>
      <c r="E221" s="66">
        <v>5</v>
      </c>
      <c r="F221" s="63">
        <v>354.88</v>
      </c>
      <c r="G221" s="34">
        <f t="shared" si="5"/>
        <v>1774.4</v>
      </c>
      <c r="H221" s="246"/>
      <c r="I221" s="247"/>
      <c r="J221" s="247"/>
      <c r="K221" s="247"/>
      <c r="L221" s="247"/>
      <c r="M221" s="247"/>
      <c r="N221" s="247"/>
      <c r="O221" s="247"/>
      <c r="P221" s="247"/>
      <c r="Q221" s="247"/>
      <c r="R221" s="247"/>
      <c r="S221" s="247"/>
      <c r="T221" s="247"/>
      <c r="U221" s="247"/>
      <c r="V221" s="247"/>
      <c r="W221" s="247"/>
      <c r="X221" s="247"/>
      <c r="Y221" s="247"/>
      <c r="Z221" s="247"/>
      <c r="AA221" s="247"/>
      <c r="AB221" s="247"/>
      <c r="AC221" s="247"/>
      <c r="AD221" s="247"/>
      <c r="AE221" s="247"/>
      <c r="AF221" s="247"/>
      <c r="AG221" s="247"/>
      <c r="AH221" s="247"/>
      <c r="AI221" s="247"/>
      <c r="AJ221" s="247"/>
      <c r="AK221" s="247"/>
      <c r="AL221" s="247"/>
      <c r="AM221" s="247"/>
      <c r="AN221" s="247"/>
      <c r="AO221" s="247"/>
      <c r="AP221" s="247"/>
      <c r="AQ221" s="18"/>
    </row>
    <row r="222" spans="1:43" s="2" customFormat="1" x14ac:dyDescent="0.2">
      <c r="A222" s="77" t="s">
        <v>146</v>
      </c>
      <c r="B222" s="61" t="s">
        <v>242</v>
      </c>
      <c r="C222" s="65" t="s">
        <v>1601</v>
      </c>
      <c r="D222" s="79"/>
      <c r="E222" s="325"/>
      <c r="F222" s="326"/>
      <c r="G222" s="34"/>
      <c r="H222" s="246"/>
      <c r="I222" s="247"/>
      <c r="J222" s="247"/>
      <c r="K222" s="247"/>
      <c r="L222" s="247"/>
      <c r="M222" s="247"/>
      <c r="N222" s="247"/>
      <c r="O222" s="247"/>
      <c r="P222" s="247"/>
      <c r="Q222" s="247"/>
      <c r="R222" s="247"/>
      <c r="S222" s="247"/>
      <c r="T222" s="247"/>
      <c r="U222" s="247"/>
      <c r="V222" s="247"/>
      <c r="W222" s="247"/>
      <c r="X222" s="247"/>
      <c r="Y222" s="247"/>
      <c r="Z222" s="247"/>
      <c r="AA222" s="247"/>
      <c r="AB222" s="247"/>
      <c r="AC222" s="247"/>
      <c r="AD222" s="247"/>
      <c r="AE222" s="247"/>
      <c r="AF222" s="247"/>
      <c r="AG222" s="247"/>
      <c r="AH222" s="247"/>
      <c r="AI222" s="247"/>
      <c r="AJ222" s="247"/>
      <c r="AK222" s="247"/>
      <c r="AL222" s="247"/>
      <c r="AM222" s="247"/>
      <c r="AN222" s="247"/>
      <c r="AO222" s="247"/>
      <c r="AP222" s="247"/>
      <c r="AQ222" s="18"/>
    </row>
    <row r="223" spans="1:43" s="2" customFormat="1" ht="25.5" x14ac:dyDescent="0.2">
      <c r="A223" s="77" t="s">
        <v>145</v>
      </c>
      <c r="B223" s="61" t="s">
        <v>220</v>
      </c>
      <c r="C223" s="65" t="s">
        <v>220</v>
      </c>
      <c r="D223" s="79" t="s">
        <v>17</v>
      </c>
      <c r="E223" s="66">
        <v>136</v>
      </c>
      <c r="F223" s="63">
        <v>349.58</v>
      </c>
      <c r="G223" s="34">
        <f t="shared" si="5"/>
        <v>47542.879999999997</v>
      </c>
      <c r="H223" s="246"/>
      <c r="I223" s="247"/>
      <c r="J223" s="247"/>
      <c r="K223" s="247"/>
      <c r="L223" s="247"/>
      <c r="M223" s="247"/>
      <c r="N223" s="247"/>
      <c r="O223" s="247"/>
      <c r="P223" s="247"/>
      <c r="Q223" s="247"/>
      <c r="R223" s="247"/>
      <c r="S223" s="247"/>
      <c r="T223" s="247"/>
      <c r="U223" s="247"/>
      <c r="V223" s="247"/>
      <c r="W223" s="247"/>
      <c r="X223" s="247"/>
      <c r="Y223" s="247"/>
      <c r="Z223" s="247"/>
      <c r="AA223" s="247"/>
      <c r="AB223" s="247"/>
      <c r="AC223" s="247"/>
      <c r="AD223" s="247"/>
      <c r="AE223" s="247"/>
      <c r="AF223" s="247"/>
      <c r="AG223" s="247"/>
      <c r="AH223" s="247"/>
      <c r="AI223" s="247"/>
      <c r="AJ223" s="247"/>
      <c r="AK223" s="247"/>
      <c r="AL223" s="247"/>
      <c r="AM223" s="247"/>
      <c r="AN223" s="247"/>
      <c r="AO223" s="247"/>
      <c r="AP223" s="247"/>
      <c r="AQ223" s="18"/>
    </row>
    <row r="224" spans="1:43" s="2" customFormat="1" x14ac:dyDescent="0.2">
      <c r="A224" s="77" t="s">
        <v>147</v>
      </c>
      <c r="B224" s="61" t="s">
        <v>181</v>
      </c>
      <c r="C224" s="65" t="s">
        <v>181</v>
      </c>
      <c r="D224" s="79" t="s">
        <v>17</v>
      </c>
      <c r="E224" s="66">
        <v>10</v>
      </c>
      <c r="F224" s="63">
        <v>371.69</v>
      </c>
      <c r="G224" s="34">
        <f t="shared" si="5"/>
        <v>3716.9</v>
      </c>
      <c r="H224" s="246"/>
      <c r="I224" s="247"/>
      <c r="J224" s="247"/>
      <c r="K224" s="247"/>
      <c r="L224" s="247"/>
      <c r="M224" s="247"/>
      <c r="N224" s="247"/>
      <c r="O224" s="247"/>
      <c r="P224" s="247"/>
      <c r="Q224" s="247"/>
      <c r="R224" s="247"/>
      <c r="S224" s="247"/>
      <c r="T224" s="247"/>
      <c r="U224" s="247"/>
      <c r="V224" s="247"/>
      <c r="W224" s="247"/>
      <c r="X224" s="247"/>
      <c r="Y224" s="247"/>
      <c r="Z224" s="247"/>
      <c r="AA224" s="247"/>
      <c r="AB224" s="247"/>
      <c r="AC224" s="247"/>
      <c r="AD224" s="247"/>
      <c r="AE224" s="247"/>
      <c r="AF224" s="247"/>
      <c r="AG224" s="247"/>
      <c r="AH224" s="247"/>
      <c r="AI224" s="247"/>
      <c r="AJ224" s="247"/>
      <c r="AK224" s="247"/>
      <c r="AL224" s="247"/>
      <c r="AM224" s="247"/>
      <c r="AN224" s="247"/>
      <c r="AO224" s="247"/>
      <c r="AP224" s="247"/>
      <c r="AQ224" s="18"/>
    </row>
    <row r="225" spans="1:43" s="2" customFormat="1" x14ac:dyDescent="0.2">
      <c r="A225" s="77" t="s">
        <v>148</v>
      </c>
      <c r="B225" s="61" t="s">
        <v>180</v>
      </c>
      <c r="C225" s="65" t="s">
        <v>180</v>
      </c>
      <c r="D225" s="79" t="s">
        <v>17</v>
      </c>
      <c r="E225" s="66">
        <v>4</v>
      </c>
      <c r="F225" s="63">
        <v>358.01</v>
      </c>
      <c r="G225" s="34">
        <f t="shared" si="5"/>
        <v>1432.04</v>
      </c>
      <c r="H225" s="246"/>
      <c r="I225" s="247"/>
      <c r="J225" s="247"/>
      <c r="K225" s="247"/>
      <c r="L225" s="247"/>
      <c r="M225" s="247"/>
      <c r="N225" s="247"/>
      <c r="O225" s="247"/>
      <c r="P225" s="247"/>
      <c r="Q225" s="247"/>
      <c r="R225" s="247"/>
      <c r="S225" s="247"/>
      <c r="T225" s="247"/>
      <c r="U225" s="247"/>
      <c r="V225" s="247"/>
      <c r="W225" s="247"/>
      <c r="X225" s="247"/>
      <c r="Y225" s="247"/>
      <c r="Z225" s="247"/>
      <c r="AA225" s="247"/>
      <c r="AB225" s="247"/>
      <c r="AC225" s="247"/>
      <c r="AD225" s="247"/>
      <c r="AE225" s="247"/>
      <c r="AF225" s="247"/>
      <c r="AG225" s="247"/>
      <c r="AH225" s="247"/>
      <c r="AI225" s="247"/>
      <c r="AJ225" s="247"/>
      <c r="AK225" s="247"/>
      <c r="AL225" s="247"/>
      <c r="AM225" s="247"/>
      <c r="AN225" s="247"/>
      <c r="AO225" s="247"/>
      <c r="AP225" s="247"/>
      <c r="AQ225" s="18"/>
    </row>
    <row r="226" spans="1:43" s="2" customFormat="1" x14ac:dyDescent="0.2">
      <c r="A226" s="77" t="s">
        <v>183</v>
      </c>
      <c r="B226" s="61" t="s">
        <v>179</v>
      </c>
      <c r="C226" s="65" t="s">
        <v>179</v>
      </c>
      <c r="D226" s="79" t="s">
        <v>17</v>
      </c>
      <c r="E226" s="66">
        <v>8</v>
      </c>
      <c r="F226" s="63">
        <v>359.52</v>
      </c>
      <c r="G226" s="34">
        <f t="shared" si="5"/>
        <v>2876.16</v>
      </c>
      <c r="H226" s="246"/>
      <c r="I226" s="247"/>
      <c r="J226" s="247"/>
      <c r="K226" s="247"/>
      <c r="L226" s="247"/>
      <c r="M226" s="247"/>
      <c r="N226" s="247"/>
      <c r="O226" s="247"/>
      <c r="P226" s="247"/>
      <c r="Q226" s="247"/>
      <c r="R226" s="247"/>
      <c r="S226" s="247"/>
      <c r="T226" s="247"/>
      <c r="U226" s="247"/>
      <c r="V226" s="247"/>
      <c r="W226" s="247"/>
      <c r="X226" s="247"/>
      <c r="Y226" s="247"/>
      <c r="Z226" s="247"/>
      <c r="AA226" s="247"/>
      <c r="AB226" s="247"/>
      <c r="AC226" s="247"/>
      <c r="AD226" s="247"/>
      <c r="AE226" s="247"/>
      <c r="AF226" s="247"/>
      <c r="AG226" s="247"/>
      <c r="AH226" s="247"/>
      <c r="AI226" s="247"/>
      <c r="AJ226" s="247"/>
      <c r="AK226" s="247"/>
      <c r="AL226" s="247"/>
      <c r="AM226" s="247"/>
      <c r="AN226" s="247"/>
      <c r="AO226" s="247"/>
      <c r="AP226" s="247"/>
      <c r="AQ226" s="18"/>
    </row>
    <row r="227" spans="1:43" s="2" customFormat="1" x14ac:dyDescent="0.2">
      <c r="A227" s="77" t="s">
        <v>184</v>
      </c>
      <c r="B227" s="78" t="s">
        <v>182</v>
      </c>
      <c r="C227" s="65" t="s">
        <v>182</v>
      </c>
      <c r="D227" s="79" t="s">
        <v>17</v>
      </c>
      <c r="E227" s="66">
        <v>3</v>
      </c>
      <c r="F227" s="63">
        <v>393.29</v>
      </c>
      <c r="G227" s="34">
        <f t="shared" si="5"/>
        <v>1179.8700000000001</v>
      </c>
      <c r="H227" s="246"/>
      <c r="I227" s="247"/>
      <c r="J227" s="247"/>
      <c r="K227" s="247"/>
      <c r="L227" s="247"/>
      <c r="M227" s="247"/>
      <c r="N227" s="247"/>
      <c r="O227" s="247"/>
      <c r="P227" s="247"/>
      <c r="Q227" s="247"/>
      <c r="R227" s="247"/>
      <c r="S227" s="247"/>
      <c r="T227" s="247"/>
      <c r="U227" s="247"/>
      <c r="V227" s="247"/>
      <c r="W227" s="247"/>
      <c r="X227" s="247"/>
      <c r="Y227" s="247"/>
      <c r="Z227" s="247"/>
      <c r="AA227" s="247"/>
      <c r="AB227" s="247"/>
      <c r="AC227" s="247"/>
      <c r="AD227" s="247"/>
      <c r="AE227" s="247"/>
      <c r="AF227" s="247"/>
      <c r="AG227" s="247"/>
      <c r="AH227" s="247"/>
      <c r="AI227" s="247"/>
      <c r="AJ227" s="247"/>
      <c r="AK227" s="247"/>
      <c r="AL227" s="247"/>
      <c r="AM227" s="247"/>
      <c r="AN227" s="247"/>
      <c r="AO227" s="247"/>
      <c r="AP227" s="247"/>
      <c r="AQ227" s="18"/>
    </row>
    <row r="228" spans="1:43" s="2" customFormat="1" x14ac:dyDescent="0.2">
      <c r="A228" s="77" t="s">
        <v>310</v>
      </c>
      <c r="B228" s="78" t="s">
        <v>309</v>
      </c>
      <c r="C228" s="65" t="s">
        <v>1602</v>
      </c>
      <c r="D228" s="79" t="s">
        <v>17</v>
      </c>
      <c r="E228" s="66">
        <v>1</v>
      </c>
      <c r="F228" s="63">
        <v>385.09</v>
      </c>
      <c r="G228" s="34">
        <f>E228*F228</f>
        <v>385.09</v>
      </c>
      <c r="H228" s="246"/>
      <c r="I228" s="247"/>
      <c r="J228" s="247"/>
      <c r="K228" s="247"/>
      <c r="L228" s="247"/>
      <c r="M228" s="247"/>
      <c r="N228" s="247"/>
      <c r="O228" s="247"/>
      <c r="P228" s="247"/>
      <c r="Q228" s="247"/>
      <c r="R228" s="247"/>
      <c r="S228" s="247"/>
      <c r="T228" s="247"/>
      <c r="U228" s="247"/>
      <c r="V228" s="247"/>
      <c r="W228" s="247"/>
      <c r="X228" s="247"/>
      <c r="Y228" s="247"/>
      <c r="Z228" s="247"/>
      <c r="AA228" s="247"/>
      <c r="AB228" s="247"/>
      <c r="AC228" s="247"/>
      <c r="AD228" s="247"/>
      <c r="AE228" s="247"/>
      <c r="AF228" s="247"/>
      <c r="AG228" s="247"/>
      <c r="AH228" s="247"/>
      <c r="AI228" s="247"/>
      <c r="AJ228" s="247"/>
      <c r="AK228" s="247"/>
      <c r="AL228" s="247"/>
      <c r="AM228" s="247"/>
      <c r="AN228" s="247"/>
      <c r="AO228" s="247"/>
      <c r="AP228" s="247"/>
      <c r="AQ228" s="18"/>
    </row>
    <row r="229" spans="1:43" s="2" customFormat="1" x14ac:dyDescent="0.2">
      <c r="A229" s="77" t="s">
        <v>149</v>
      </c>
      <c r="B229" s="78" t="s">
        <v>2327</v>
      </c>
      <c r="C229" s="65" t="s">
        <v>2328</v>
      </c>
      <c r="D229" s="79"/>
      <c r="E229" s="325"/>
      <c r="F229" s="326"/>
      <c r="G229" s="34"/>
      <c r="H229" s="246"/>
      <c r="I229" s="247"/>
      <c r="J229" s="247"/>
      <c r="K229" s="247"/>
      <c r="L229" s="247"/>
      <c r="M229" s="247"/>
      <c r="N229" s="247"/>
      <c r="O229" s="247"/>
      <c r="P229" s="247"/>
      <c r="Q229" s="247"/>
      <c r="R229" s="247"/>
      <c r="S229" s="247"/>
      <c r="T229" s="247"/>
      <c r="U229" s="247"/>
      <c r="V229" s="247"/>
      <c r="W229" s="247"/>
      <c r="X229" s="247"/>
      <c r="Y229" s="247"/>
      <c r="Z229" s="247"/>
      <c r="AA229" s="247"/>
      <c r="AB229" s="247"/>
      <c r="AC229" s="247"/>
      <c r="AD229" s="247"/>
      <c r="AE229" s="247"/>
      <c r="AF229" s="247"/>
      <c r="AG229" s="247"/>
      <c r="AH229" s="247"/>
      <c r="AI229" s="247"/>
      <c r="AJ229" s="247"/>
      <c r="AK229" s="247"/>
      <c r="AL229" s="247"/>
      <c r="AM229" s="247"/>
      <c r="AN229" s="247"/>
      <c r="AO229" s="247"/>
      <c r="AP229" s="247"/>
      <c r="AQ229" s="18"/>
    </row>
    <row r="230" spans="1:43" s="2" customFormat="1" x14ac:dyDescent="0.2">
      <c r="A230" s="77" t="s">
        <v>150</v>
      </c>
      <c r="B230" s="71" t="s">
        <v>2278</v>
      </c>
      <c r="C230" s="74" t="s">
        <v>1474</v>
      </c>
      <c r="D230" s="79" t="s">
        <v>17</v>
      </c>
      <c r="E230" s="66">
        <f>134+16+26-2</f>
        <v>174</v>
      </c>
      <c r="F230" s="63">
        <v>1249</v>
      </c>
      <c r="G230" s="34">
        <f t="shared" si="5"/>
        <v>217326</v>
      </c>
      <c r="H230" s="246"/>
      <c r="I230" s="247"/>
      <c r="J230" s="247"/>
      <c r="K230" s="247"/>
      <c r="L230" s="247"/>
      <c r="M230" s="247"/>
      <c r="N230" s="247"/>
      <c r="O230" s="247"/>
      <c r="P230" s="247"/>
      <c r="Q230" s="247"/>
      <c r="R230" s="247"/>
      <c r="S230" s="247"/>
      <c r="T230" s="247"/>
      <c r="U230" s="247"/>
      <c r="V230" s="247"/>
      <c r="W230" s="247"/>
      <c r="X230" s="247"/>
      <c r="Y230" s="247"/>
      <c r="Z230" s="247"/>
      <c r="AA230" s="247"/>
      <c r="AB230" s="247"/>
      <c r="AC230" s="247"/>
      <c r="AD230" s="247"/>
      <c r="AE230" s="247"/>
      <c r="AF230" s="247"/>
      <c r="AG230" s="247"/>
      <c r="AH230" s="247"/>
      <c r="AI230" s="247"/>
      <c r="AJ230" s="247"/>
      <c r="AK230" s="247"/>
      <c r="AL230" s="247"/>
      <c r="AM230" s="247"/>
      <c r="AN230" s="247"/>
      <c r="AO230" s="247"/>
      <c r="AP230" s="247"/>
      <c r="AQ230" s="18"/>
    </row>
    <row r="231" spans="1:43" s="2" customFormat="1" x14ac:dyDescent="0.2">
      <c r="A231" s="77" t="s">
        <v>151</v>
      </c>
      <c r="B231" s="71" t="s">
        <v>2279</v>
      </c>
      <c r="C231" s="74" t="s">
        <v>1475</v>
      </c>
      <c r="D231" s="79" t="s">
        <v>17</v>
      </c>
      <c r="E231" s="66">
        <v>12</v>
      </c>
      <c r="F231" s="63">
        <v>846.52</v>
      </c>
      <c r="G231" s="34">
        <f t="shared" si="5"/>
        <v>10158.24</v>
      </c>
      <c r="H231" s="246"/>
      <c r="I231" s="247"/>
      <c r="J231" s="247"/>
      <c r="K231" s="247"/>
      <c r="L231" s="247"/>
      <c r="M231" s="247"/>
      <c r="N231" s="247"/>
      <c r="O231" s="247"/>
      <c r="P231" s="247"/>
      <c r="Q231" s="247"/>
      <c r="R231" s="247"/>
      <c r="S231" s="247"/>
      <c r="T231" s="247"/>
      <c r="U231" s="247"/>
      <c r="V231" s="247"/>
      <c r="W231" s="247"/>
      <c r="X231" s="247"/>
      <c r="Y231" s="247"/>
      <c r="Z231" s="247"/>
      <c r="AA231" s="247"/>
      <c r="AB231" s="247"/>
      <c r="AC231" s="247"/>
      <c r="AD231" s="247"/>
      <c r="AE231" s="247"/>
      <c r="AF231" s="247"/>
      <c r="AG231" s="247"/>
      <c r="AH231" s="247"/>
      <c r="AI231" s="247"/>
      <c r="AJ231" s="247"/>
      <c r="AK231" s="247"/>
      <c r="AL231" s="247"/>
      <c r="AM231" s="247"/>
      <c r="AN231" s="247"/>
      <c r="AO231" s="247"/>
      <c r="AP231" s="247"/>
      <c r="AQ231" s="18"/>
    </row>
    <row r="232" spans="1:43" s="2" customFormat="1" x14ac:dyDescent="0.2">
      <c r="A232" s="77" t="s">
        <v>152</v>
      </c>
      <c r="B232" s="71" t="s">
        <v>2280</v>
      </c>
      <c r="C232" s="74" t="s">
        <v>1476</v>
      </c>
      <c r="D232" s="79" t="s">
        <v>17</v>
      </c>
      <c r="E232" s="66">
        <f>24</f>
        <v>24</v>
      </c>
      <c r="F232" s="63">
        <v>831.62</v>
      </c>
      <c r="G232" s="34">
        <f t="shared" si="5"/>
        <v>19958.88</v>
      </c>
      <c r="H232" s="246"/>
      <c r="I232" s="247"/>
      <c r="J232" s="247"/>
      <c r="K232" s="247"/>
      <c r="L232" s="247"/>
      <c r="M232" s="247"/>
      <c r="N232" s="247"/>
      <c r="O232" s="247"/>
      <c r="P232" s="247"/>
      <c r="Q232" s="247"/>
      <c r="R232" s="247"/>
      <c r="S232" s="247"/>
      <c r="T232" s="247"/>
      <c r="U232" s="247"/>
      <c r="V232" s="247"/>
      <c r="W232" s="247"/>
      <c r="X232" s="247"/>
      <c r="Y232" s="247"/>
      <c r="Z232" s="247"/>
      <c r="AA232" s="247"/>
      <c r="AB232" s="247"/>
      <c r="AC232" s="247"/>
      <c r="AD232" s="247"/>
      <c r="AE232" s="247"/>
      <c r="AF232" s="247"/>
      <c r="AG232" s="247"/>
      <c r="AH232" s="247"/>
      <c r="AI232" s="247"/>
      <c r="AJ232" s="247"/>
      <c r="AK232" s="247"/>
      <c r="AL232" s="247"/>
      <c r="AM232" s="247"/>
      <c r="AN232" s="247"/>
      <c r="AO232" s="247"/>
      <c r="AP232" s="247"/>
      <c r="AQ232" s="18"/>
    </row>
    <row r="233" spans="1:43" s="2" customFormat="1" x14ac:dyDescent="0.2">
      <c r="A233" s="77" t="s">
        <v>158</v>
      </c>
      <c r="B233" s="71" t="s">
        <v>2281</v>
      </c>
      <c r="C233" s="74" t="s">
        <v>1481</v>
      </c>
      <c r="D233" s="79" t="s">
        <v>17</v>
      </c>
      <c r="E233" s="66">
        <v>26</v>
      </c>
      <c r="F233" s="63">
        <v>638.66</v>
      </c>
      <c r="G233" s="34">
        <f t="shared" si="5"/>
        <v>16605.16</v>
      </c>
      <c r="H233" s="246"/>
      <c r="I233" s="247"/>
      <c r="J233" s="247"/>
      <c r="K233" s="247"/>
      <c r="L233" s="247"/>
      <c r="M233" s="247"/>
      <c r="N233" s="247"/>
      <c r="O233" s="247"/>
      <c r="P233" s="247"/>
      <c r="Q233" s="247"/>
      <c r="R233" s="247"/>
      <c r="S233" s="247"/>
      <c r="T233" s="247"/>
      <c r="U233" s="247"/>
      <c r="V233" s="247"/>
      <c r="W233" s="247"/>
      <c r="X233" s="247"/>
      <c r="Y233" s="247"/>
      <c r="Z233" s="247"/>
      <c r="AA233" s="247"/>
      <c r="AB233" s="247"/>
      <c r="AC233" s="247"/>
      <c r="AD233" s="247"/>
      <c r="AE233" s="247"/>
      <c r="AF233" s="247"/>
      <c r="AG233" s="247"/>
      <c r="AH233" s="247"/>
      <c r="AI233" s="247"/>
      <c r="AJ233" s="247"/>
      <c r="AK233" s="247"/>
      <c r="AL233" s="247"/>
      <c r="AM233" s="247"/>
      <c r="AN233" s="247"/>
      <c r="AO233" s="247"/>
      <c r="AP233" s="247"/>
      <c r="AQ233" s="18"/>
    </row>
    <row r="234" spans="1:43" s="2" customFormat="1" x14ac:dyDescent="0.2">
      <c r="A234" s="77" t="s">
        <v>155</v>
      </c>
      <c r="B234" s="71" t="s">
        <v>2282</v>
      </c>
      <c r="C234" s="74" t="s">
        <v>1477</v>
      </c>
      <c r="D234" s="79" t="s">
        <v>17</v>
      </c>
      <c r="E234" s="66">
        <v>12</v>
      </c>
      <c r="F234" s="63">
        <v>725.72</v>
      </c>
      <c r="G234" s="34">
        <f t="shared" si="5"/>
        <v>8708.64</v>
      </c>
      <c r="H234" s="246"/>
      <c r="I234" s="247"/>
      <c r="J234" s="247"/>
      <c r="K234" s="247"/>
      <c r="L234" s="247"/>
      <c r="M234" s="247"/>
      <c r="N234" s="247"/>
      <c r="O234" s="247"/>
      <c r="P234" s="247"/>
      <c r="Q234" s="247"/>
      <c r="R234" s="247"/>
      <c r="S234" s="247"/>
      <c r="T234" s="247"/>
      <c r="U234" s="247"/>
      <c r="V234" s="247"/>
      <c r="W234" s="247"/>
      <c r="X234" s="247"/>
      <c r="Y234" s="247"/>
      <c r="Z234" s="247"/>
      <c r="AA234" s="247"/>
      <c r="AB234" s="247"/>
      <c r="AC234" s="247"/>
      <c r="AD234" s="247"/>
      <c r="AE234" s="247"/>
      <c r="AF234" s="247"/>
      <c r="AG234" s="247"/>
      <c r="AH234" s="247"/>
      <c r="AI234" s="247"/>
      <c r="AJ234" s="247"/>
      <c r="AK234" s="247"/>
      <c r="AL234" s="247"/>
      <c r="AM234" s="247"/>
      <c r="AN234" s="247"/>
      <c r="AO234" s="247"/>
      <c r="AP234" s="247"/>
      <c r="AQ234" s="18"/>
    </row>
    <row r="235" spans="1:43" s="2" customFormat="1" x14ac:dyDescent="0.2">
      <c r="A235" s="77" t="s">
        <v>156</v>
      </c>
      <c r="B235" s="71" t="s">
        <v>2283</v>
      </c>
      <c r="C235" s="74" t="s">
        <v>1482</v>
      </c>
      <c r="D235" s="79" t="s">
        <v>17</v>
      </c>
      <c r="E235" s="66">
        <v>12</v>
      </c>
      <c r="F235" s="63">
        <v>1187.9000000000001</v>
      </c>
      <c r="G235" s="34">
        <f t="shared" si="5"/>
        <v>14254.800000000001</v>
      </c>
      <c r="H235" s="246"/>
      <c r="I235" s="247"/>
      <c r="J235" s="247"/>
      <c r="K235" s="247"/>
      <c r="L235" s="247"/>
      <c r="M235" s="247"/>
      <c r="N235" s="247"/>
      <c r="O235" s="247"/>
      <c r="P235" s="247"/>
      <c r="Q235" s="247"/>
      <c r="R235" s="247"/>
      <c r="S235" s="247"/>
      <c r="T235" s="247"/>
      <c r="U235" s="247"/>
      <c r="V235" s="247"/>
      <c r="W235" s="247"/>
      <c r="X235" s="247"/>
      <c r="Y235" s="247"/>
      <c r="Z235" s="247"/>
      <c r="AA235" s="247"/>
      <c r="AB235" s="247"/>
      <c r="AC235" s="247"/>
      <c r="AD235" s="247"/>
      <c r="AE235" s="247"/>
      <c r="AF235" s="247"/>
      <c r="AG235" s="247"/>
      <c r="AH235" s="247"/>
      <c r="AI235" s="247"/>
      <c r="AJ235" s="247"/>
      <c r="AK235" s="247"/>
      <c r="AL235" s="247"/>
      <c r="AM235" s="247"/>
      <c r="AN235" s="247"/>
      <c r="AO235" s="247"/>
      <c r="AP235" s="247"/>
      <c r="AQ235" s="18"/>
    </row>
    <row r="236" spans="1:43" s="2" customFormat="1" x14ac:dyDescent="0.2">
      <c r="A236" s="77" t="s">
        <v>160</v>
      </c>
      <c r="B236" s="71" t="s">
        <v>2284</v>
      </c>
      <c r="C236" s="74" t="s">
        <v>1483</v>
      </c>
      <c r="D236" s="79" t="s">
        <v>17</v>
      </c>
      <c r="E236" s="66">
        <v>2</v>
      </c>
      <c r="F236" s="63">
        <v>1805</v>
      </c>
      <c r="G236" s="34">
        <f t="shared" si="5"/>
        <v>3610</v>
      </c>
      <c r="H236" s="246"/>
      <c r="I236" s="247"/>
      <c r="J236" s="247"/>
      <c r="K236" s="247"/>
      <c r="L236" s="247"/>
      <c r="M236" s="247"/>
      <c r="N236" s="247"/>
      <c r="O236" s="247"/>
      <c r="P236" s="247"/>
      <c r="Q236" s="247"/>
      <c r="R236" s="247"/>
      <c r="S236" s="247"/>
      <c r="T236" s="247"/>
      <c r="U236" s="247"/>
      <c r="V236" s="247"/>
      <c r="W236" s="247"/>
      <c r="X236" s="247"/>
      <c r="Y236" s="247"/>
      <c r="Z236" s="247"/>
      <c r="AA236" s="247"/>
      <c r="AB236" s="247"/>
      <c r="AC236" s="247"/>
      <c r="AD236" s="247"/>
      <c r="AE236" s="247"/>
      <c r="AF236" s="247"/>
      <c r="AG236" s="247"/>
      <c r="AH236" s="247"/>
      <c r="AI236" s="247"/>
      <c r="AJ236" s="247"/>
      <c r="AK236" s="247"/>
      <c r="AL236" s="247"/>
      <c r="AM236" s="247"/>
      <c r="AN236" s="247"/>
      <c r="AO236" s="247"/>
      <c r="AP236" s="247"/>
      <c r="AQ236" s="18"/>
    </row>
    <row r="237" spans="1:43" s="2" customFormat="1" x14ac:dyDescent="0.2">
      <c r="A237" s="77" t="s">
        <v>348</v>
      </c>
      <c r="B237" s="71" t="s">
        <v>2285</v>
      </c>
      <c r="C237" s="74" t="s">
        <v>1484</v>
      </c>
      <c r="D237" s="79" t="s">
        <v>17</v>
      </c>
      <c r="E237" s="66">
        <v>49</v>
      </c>
      <c r="F237" s="63">
        <v>1030.43</v>
      </c>
      <c r="G237" s="34">
        <f t="shared" si="5"/>
        <v>50491.07</v>
      </c>
      <c r="H237" s="246"/>
      <c r="I237" s="247"/>
      <c r="J237" s="247"/>
      <c r="K237" s="247"/>
      <c r="L237" s="247"/>
      <c r="M237" s="247"/>
      <c r="N237" s="247"/>
      <c r="O237" s="247"/>
      <c r="P237" s="247"/>
      <c r="Q237" s="247"/>
      <c r="R237" s="247"/>
      <c r="S237" s="247"/>
      <c r="T237" s="247"/>
      <c r="U237" s="247"/>
      <c r="V237" s="247"/>
      <c r="W237" s="247"/>
      <c r="X237" s="247"/>
      <c r="Y237" s="247"/>
      <c r="Z237" s="247"/>
      <c r="AA237" s="247"/>
      <c r="AB237" s="247"/>
      <c r="AC237" s="247"/>
      <c r="AD237" s="247"/>
      <c r="AE237" s="247"/>
      <c r="AF237" s="247"/>
      <c r="AG237" s="247"/>
      <c r="AH237" s="247"/>
      <c r="AI237" s="247"/>
      <c r="AJ237" s="247"/>
      <c r="AK237" s="247"/>
      <c r="AL237" s="247"/>
      <c r="AM237" s="247"/>
      <c r="AN237" s="247"/>
      <c r="AO237" s="247"/>
      <c r="AP237" s="247"/>
      <c r="AQ237" s="18"/>
    </row>
    <row r="238" spans="1:43" s="2" customFormat="1" x14ac:dyDescent="0.2">
      <c r="A238" s="77" t="s">
        <v>163</v>
      </c>
      <c r="B238" s="71" t="s">
        <v>2286</v>
      </c>
      <c r="C238" s="74" t="s">
        <v>1478</v>
      </c>
      <c r="D238" s="79" t="s">
        <v>17</v>
      </c>
      <c r="E238" s="66">
        <v>15</v>
      </c>
      <c r="F238" s="63">
        <v>565.67999999999995</v>
      </c>
      <c r="G238" s="34">
        <f t="shared" si="5"/>
        <v>8485.1999999999989</v>
      </c>
      <c r="H238" s="246"/>
      <c r="I238" s="247"/>
      <c r="J238" s="247"/>
      <c r="K238" s="247"/>
      <c r="L238" s="247"/>
      <c r="M238" s="247"/>
      <c r="N238" s="247"/>
      <c r="O238" s="247"/>
      <c r="P238" s="247"/>
      <c r="Q238" s="247"/>
      <c r="R238" s="247"/>
      <c r="S238" s="247"/>
      <c r="T238" s="247"/>
      <c r="U238" s="247"/>
      <c r="V238" s="247"/>
      <c r="W238" s="247"/>
      <c r="X238" s="247"/>
      <c r="Y238" s="247"/>
      <c r="Z238" s="247"/>
      <c r="AA238" s="247"/>
      <c r="AB238" s="247"/>
      <c r="AC238" s="247"/>
      <c r="AD238" s="247"/>
      <c r="AE238" s="247"/>
      <c r="AF238" s="247"/>
      <c r="AG238" s="247"/>
      <c r="AH238" s="247"/>
      <c r="AI238" s="247"/>
      <c r="AJ238" s="247"/>
      <c r="AK238" s="247"/>
      <c r="AL238" s="247"/>
      <c r="AM238" s="247"/>
      <c r="AN238" s="247"/>
      <c r="AO238" s="247"/>
      <c r="AP238" s="247"/>
      <c r="AQ238" s="18"/>
    </row>
    <row r="239" spans="1:43" s="2" customFormat="1" x14ac:dyDescent="0.2">
      <c r="A239" s="77" t="s">
        <v>164</v>
      </c>
      <c r="B239" s="71" t="s">
        <v>2287</v>
      </c>
      <c r="C239" s="74" t="s">
        <v>1485</v>
      </c>
      <c r="D239" s="79" t="s">
        <v>17</v>
      </c>
      <c r="E239" s="66">
        <v>26</v>
      </c>
      <c r="F239" s="63">
        <v>998.42</v>
      </c>
      <c r="G239" s="34">
        <f t="shared" si="5"/>
        <v>25958.92</v>
      </c>
      <c r="H239" s="246"/>
      <c r="I239" s="247"/>
      <c r="J239" s="247"/>
      <c r="K239" s="247"/>
      <c r="L239" s="247"/>
      <c r="M239" s="247"/>
      <c r="N239" s="247"/>
      <c r="O239" s="247"/>
      <c r="P239" s="247"/>
      <c r="Q239" s="247"/>
      <c r="R239" s="247"/>
      <c r="S239" s="247"/>
      <c r="T239" s="247"/>
      <c r="U239" s="247"/>
      <c r="V239" s="247"/>
      <c r="W239" s="247"/>
      <c r="X239" s="247"/>
      <c r="Y239" s="247"/>
      <c r="Z239" s="247"/>
      <c r="AA239" s="247"/>
      <c r="AB239" s="247"/>
      <c r="AC239" s="247"/>
      <c r="AD239" s="247"/>
      <c r="AE239" s="247"/>
      <c r="AF239" s="247"/>
      <c r="AG239" s="247"/>
      <c r="AH239" s="247"/>
      <c r="AI239" s="247"/>
      <c r="AJ239" s="247"/>
      <c r="AK239" s="247"/>
      <c r="AL239" s="247"/>
      <c r="AM239" s="247"/>
      <c r="AN239" s="247"/>
      <c r="AO239" s="247"/>
      <c r="AP239" s="247"/>
      <c r="AQ239" s="18"/>
    </row>
    <row r="240" spans="1:43" s="2" customFormat="1" x14ac:dyDescent="0.2">
      <c r="A240" s="77" t="s">
        <v>165</v>
      </c>
      <c r="B240" s="71" t="s">
        <v>2322</v>
      </c>
      <c r="C240" s="74" t="s">
        <v>2321</v>
      </c>
      <c r="D240" s="79" t="s">
        <v>17</v>
      </c>
      <c r="E240" s="66">
        <v>17</v>
      </c>
      <c r="F240" s="63">
        <v>533.66999999999996</v>
      </c>
      <c r="G240" s="34">
        <f t="shared" si="5"/>
        <v>9072.39</v>
      </c>
      <c r="H240" s="246"/>
      <c r="I240" s="247"/>
      <c r="J240" s="247"/>
      <c r="K240" s="247"/>
      <c r="L240" s="247"/>
      <c r="M240" s="247"/>
      <c r="N240" s="247"/>
      <c r="O240" s="247"/>
      <c r="P240" s="247"/>
      <c r="Q240" s="247"/>
      <c r="R240" s="247"/>
      <c r="S240" s="247"/>
      <c r="T240" s="247"/>
      <c r="U240" s="247"/>
      <c r="V240" s="247"/>
      <c r="W240" s="247"/>
      <c r="X240" s="247"/>
      <c r="Y240" s="247"/>
      <c r="Z240" s="247"/>
      <c r="AA240" s="247"/>
      <c r="AB240" s="247"/>
      <c r="AC240" s="247"/>
      <c r="AD240" s="247"/>
      <c r="AE240" s="247"/>
      <c r="AF240" s="247"/>
      <c r="AG240" s="247"/>
      <c r="AH240" s="247"/>
      <c r="AI240" s="247"/>
      <c r="AJ240" s="247"/>
      <c r="AK240" s="247"/>
      <c r="AL240" s="247"/>
      <c r="AM240" s="247"/>
      <c r="AN240" s="247"/>
      <c r="AO240" s="247"/>
      <c r="AP240" s="247"/>
      <c r="AQ240" s="18"/>
    </row>
    <row r="241" spans="1:43" s="2" customFormat="1" x14ac:dyDescent="0.2">
      <c r="A241" s="77" t="s">
        <v>167</v>
      </c>
      <c r="B241" s="71" t="s">
        <v>2288</v>
      </c>
      <c r="C241" s="74" t="s">
        <v>1479</v>
      </c>
      <c r="D241" s="79" t="s">
        <v>17</v>
      </c>
      <c r="E241" s="66">
        <v>12</v>
      </c>
      <c r="F241" s="63">
        <v>527.27</v>
      </c>
      <c r="G241" s="34">
        <f t="shared" si="5"/>
        <v>6327.24</v>
      </c>
      <c r="H241" s="246"/>
      <c r="I241" s="247"/>
      <c r="J241" s="247"/>
      <c r="K241" s="247"/>
      <c r="L241" s="247"/>
      <c r="M241" s="247"/>
      <c r="N241" s="247"/>
      <c r="O241" s="247"/>
      <c r="P241" s="247"/>
      <c r="Q241" s="247"/>
      <c r="R241" s="247"/>
      <c r="S241" s="247"/>
      <c r="T241" s="247"/>
      <c r="U241" s="247"/>
      <c r="V241" s="247"/>
      <c r="W241" s="247"/>
      <c r="X241" s="247"/>
      <c r="Y241" s="247"/>
      <c r="Z241" s="247"/>
      <c r="AA241" s="247"/>
      <c r="AB241" s="247"/>
      <c r="AC241" s="247"/>
      <c r="AD241" s="247"/>
      <c r="AE241" s="247"/>
      <c r="AF241" s="247"/>
      <c r="AG241" s="247"/>
      <c r="AH241" s="247"/>
      <c r="AI241" s="247"/>
      <c r="AJ241" s="247"/>
      <c r="AK241" s="247"/>
      <c r="AL241" s="247"/>
      <c r="AM241" s="247"/>
      <c r="AN241" s="247"/>
      <c r="AO241" s="247"/>
      <c r="AP241" s="247"/>
      <c r="AQ241" s="18"/>
    </row>
    <row r="242" spans="1:43" s="2" customFormat="1" x14ac:dyDescent="0.2">
      <c r="A242" s="77" t="s">
        <v>169</v>
      </c>
      <c r="B242" s="71" t="s">
        <v>2323</v>
      </c>
      <c r="C242" s="74" t="s">
        <v>2320</v>
      </c>
      <c r="D242" s="79" t="s">
        <v>17</v>
      </c>
      <c r="E242" s="66">
        <v>2</v>
      </c>
      <c r="F242" s="63">
        <v>522.15</v>
      </c>
      <c r="G242" s="34">
        <f t="shared" si="5"/>
        <v>1044.3</v>
      </c>
      <c r="H242" s="361"/>
      <c r="I242" s="247"/>
      <c r="J242" s="247"/>
      <c r="K242" s="247"/>
      <c r="L242" s="247"/>
      <c r="M242" s="247"/>
      <c r="N242" s="247"/>
      <c r="O242" s="247"/>
      <c r="P242" s="247"/>
      <c r="Q242" s="247"/>
      <c r="R242" s="247"/>
      <c r="S242" s="247"/>
      <c r="T242" s="247"/>
      <c r="U242" s="247"/>
      <c r="V242" s="247"/>
      <c r="W242" s="247"/>
      <c r="X242" s="247"/>
      <c r="Y242" s="247"/>
      <c r="Z242" s="247"/>
      <c r="AA242" s="247"/>
      <c r="AB242" s="247"/>
      <c r="AC242" s="247"/>
      <c r="AD242" s="247"/>
      <c r="AE242" s="247"/>
      <c r="AF242" s="247"/>
      <c r="AG242" s="247"/>
      <c r="AH242" s="247"/>
      <c r="AI242" s="247"/>
      <c r="AJ242" s="247"/>
      <c r="AK242" s="247"/>
      <c r="AL242" s="247"/>
      <c r="AM242" s="247"/>
      <c r="AN242" s="247"/>
      <c r="AO242" s="247"/>
      <c r="AP242" s="247"/>
      <c r="AQ242" s="18"/>
    </row>
    <row r="243" spans="1:43" s="2" customFormat="1" x14ac:dyDescent="0.2">
      <c r="A243" s="77" t="s">
        <v>170</v>
      </c>
      <c r="B243" s="71" t="s">
        <v>2289</v>
      </c>
      <c r="C243" s="74" t="s">
        <v>1480</v>
      </c>
      <c r="D243" s="79" t="s">
        <v>17</v>
      </c>
      <c r="E243" s="66">
        <v>1</v>
      </c>
      <c r="F243" s="63">
        <v>1830.61</v>
      </c>
      <c r="G243" s="34">
        <f t="shared" si="5"/>
        <v>1830.61</v>
      </c>
      <c r="H243" s="362"/>
      <c r="I243" s="247"/>
      <c r="J243" s="247"/>
      <c r="K243" s="247"/>
      <c r="L243" s="247"/>
      <c r="M243" s="247"/>
      <c r="N243" s="247"/>
      <c r="O243" s="247"/>
      <c r="P243" s="247"/>
      <c r="Q243" s="247"/>
      <c r="R243" s="247"/>
      <c r="S243" s="247"/>
      <c r="T243" s="247"/>
      <c r="U243" s="247"/>
      <c r="V243" s="247"/>
      <c r="W243" s="247"/>
      <c r="X243" s="247"/>
      <c r="Y243" s="247"/>
      <c r="Z243" s="247"/>
      <c r="AA243" s="247"/>
      <c r="AB243" s="247"/>
      <c r="AC243" s="247"/>
      <c r="AD243" s="247"/>
      <c r="AE243" s="247"/>
      <c r="AF243" s="247"/>
      <c r="AG243" s="247"/>
      <c r="AH243" s="247"/>
      <c r="AI243" s="247"/>
      <c r="AJ243" s="247"/>
      <c r="AK243" s="247"/>
      <c r="AL243" s="247"/>
      <c r="AM243" s="247"/>
      <c r="AN243" s="247"/>
      <c r="AO243" s="247"/>
      <c r="AP243" s="247"/>
      <c r="AQ243" s="18"/>
    </row>
    <row r="244" spans="1:43" s="2" customFormat="1" x14ac:dyDescent="0.2">
      <c r="A244" s="77" t="s">
        <v>171</v>
      </c>
      <c r="B244" s="71" t="s">
        <v>2324</v>
      </c>
      <c r="C244" s="74" t="s">
        <v>2319</v>
      </c>
      <c r="D244" s="79" t="s">
        <v>17</v>
      </c>
      <c r="E244" s="66">
        <v>1</v>
      </c>
      <c r="F244" s="63">
        <v>724.44</v>
      </c>
      <c r="G244" s="34">
        <f t="shared" si="5"/>
        <v>724.44</v>
      </c>
      <c r="H244" s="362"/>
      <c r="I244" s="247"/>
      <c r="J244" s="247"/>
      <c r="K244" s="247"/>
      <c r="L244" s="247"/>
      <c r="M244" s="247"/>
      <c r="N244" s="247"/>
      <c r="O244" s="247"/>
      <c r="P244" s="247"/>
      <c r="Q244" s="247"/>
      <c r="R244" s="247"/>
      <c r="S244" s="247"/>
      <c r="T244" s="247"/>
      <c r="U244" s="247"/>
      <c r="V244" s="247"/>
      <c r="W244" s="247"/>
      <c r="X244" s="247"/>
      <c r="Y244" s="247"/>
      <c r="Z244" s="247"/>
      <c r="AA244" s="247"/>
      <c r="AB244" s="247"/>
      <c r="AC244" s="247"/>
      <c r="AD244" s="247"/>
      <c r="AE244" s="247"/>
      <c r="AF244" s="247"/>
      <c r="AG244" s="247"/>
      <c r="AH244" s="247"/>
      <c r="AI244" s="247"/>
      <c r="AJ244" s="247"/>
      <c r="AK244" s="247"/>
      <c r="AL244" s="247"/>
      <c r="AM244" s="247"/>
      <c r="AN244" s="247"/>
      <c r="AO244" s="247"/>
      <c r="AP244" s="247"/>
      <c r="AQ244" s="18"/>
    </row>
    <row r="245" spans="1:43" s="2" customFormat="1" x14ac:dyDescent="0.2">
      <c r="A245" s="77" t="s">
        <v>172</v>
      </c>
      <c r="B245" s="71" t="s">
        <v>2290</v>
      </c>
      <c r="C245" s="74" t="s">
        <v>1486</v>
      </c>
      <c r="D245" s="79" t="s">
        <v>17</v>
      </c>
      <c r="E245" s="66">
        <v>6</v>
      </c>
      <c r="F245" s="63">
        <v>1049.6300000000001</v>
      </c>
      <c r="G245" s="34">
        <f t="shared" si="5"/>
        <v>6297.7800000000007</v>
      </c>
      <c r="H245" s="361"/>
      <c r="I245" s="247"/>
      <c r="J245" s="247"/>
      <c r="K245" s="247"/>
      <c r="L245" s="247"/>
      <c r="M245" s="247"/>
      <c r="N245" s="247"/>
      <c r="O245" s="247"/>
      <c r="P245" s="247"/>
      <c r="Q245" s="247"/>
      <c r="R245" s="247"/>
      <c r="S245" s="247"/>
      <c r="T245" s="247"/>
      <c r="U245" s="247"/>
      <c r="V245" s="247"/>
      <c r="W245" s="247"/>
      <c r="X245" s="247"/>
      <c r="Y245" s="247"/>
      <c r="Z245" s="247"/>
      <c r="AA245" s="247"/>
      <c r="AB245" s="247"/>
      <c r="AC245" s="247"/>
      <c r="AD245" s="247"/>
      <c r="AE245" s="247"/>
      <c r="AF245" s="247"/>
      <c r="AG245" s="247"/>
      <c r="AH245" s="247"/>
      <c r="AI245" s="247"/>
      <c r="AJ245" s="247"/>
      <c r="AK245" s="247"/>
      <c r="AL245" s="247"/>
      <c r="AM245" s="247"/>
      <c r="AN245" s="247"/>
      <c r="AO245" s="247"/>
      <c r="AP245" s="247"/>
      <c r="AQ245" s="18"/>
    </row>
    <row r="246" spans="1:43" s="2" customFormat="1" x14ac:dyDescent="0.2">
      <c r="A246" s="77" t="s">
        <v>174</v>
      </c>
      <c r="B246" s="71" t="s">
        <v>2291</v>
      </c>
      <c r="C246" s="74" t="s">
        <v>1622</v>
      </c>
      <c r="D246" s="79" t="s">
        <v>17</v>
      </c>
      <c r="E246" s="66">
        <v>1</v>
      </c>
      <c r="F246" s="63">
        <v>1396.59</v>
      </c>
      <c r="G246" s="360">
        <f t="shared" si="5"/>
        <v>1396.59</v>
      </c>
      <c r="H246" s="363"/>
      <c r="I246" s="247"/>
      <c r="J246" s="247"/>
      <c r="K246" s="247"/>
      <c r="L246" s="247"/>
      <c r="M246" s="247"/>
      <c r="N246" s="247"/>
      <c r="O246" s="247"/>
      <c r="P246" s="247"/>
      <c r="Q246" s="247"/>
      <c r="R246" s="247"/>
      <c r="S246" s="247"/>
      <c r="T246" s="247"/>
      <c r="U246" s="247"/>
      <c r="V246" s="247"/>
      <c r="W246" s="247"/>
      <c r="X246" s="247"/>
      <c r="Y246" s="247"/>
      <c r="Z246" s="247"/>
      <c r="AA246" s="247"/>
      <c r="AB246" s="247"/>
      <c r="AC246" s="247"/>
      <c r="AD246" s="247"/>
      <c r="AE246" s="247"/>
      <c r="AF246" s="247"/>
      <c r="AG246" s="247"/>
      <c r="AH246" s="247"/>
      <c r="AI246" s="247"/>
      <c r="AJ246" s="247"/>
      <c r="AK246" s="247"/>
      <c r="AL246" s="247"/>
      <c r="AM246" s="247"/>
      <c r="AN246" s="247"/>
      <c r="AO246" s="247"/>
      <c r="AP246" s="247"/>
      <c r="AQ246" s="18"/>
    </row>
    <row r="247" spans="1:43" s="2" customFormat="1" x14ac:dyDescent="0.2">
      <c r="A247" s="77" t="s">
        <v>175</v>
      </c>
      <c r="B247" s="71" t="s">
        <v>2325</v>
      </c>
      <c r="C247" s="74" t="s">
        <v>2318</v>
      </c>
      <c r="D247" s="79" t="s">
        <v>17</v>
      </c>
      <c r="E247" s="66">
        <v>2</v>
      </c>
      <c r="F247" s="63">
        <v>1677.56</v>
      </c>
      <c r="G247" s="34">
        <f t="shared" si="5"/>
        <v>3355.12</v>
      </c>
      <c r="H247" s="361"/>
      <c r="I247" s="247"/>
      <c r="J247" s="247"/>
      <c r="K247" s="247"/>
      <c r="L247" s="247"/>
      <c r="M247" s="247"/>
      <c r="N247" s="247"/>
      <c r="O247" s="247"/>
      <c r="P247" s="247"/>
      <c r="Q247" s="247"/>
      <c r="R247" s="247"/>
      <c r="S247" s="247"/>
      <c r="T247" s="247"/>
      <c r="U247" s="247"/>
      <c r="V247" s="247"/>
      <c r="W247" s="247"/>
      <c r="X247" s="247"/>
      <c r="Y247" s="247"/>
      <c r="Z247" s="247"/>
      <c r="AA247" s="247"/>
      <c r="AB247" s="247"/>
      <c r="AC247" s="247"/>
      <c r="AD247" s="247"/>
      <c r="AE247" s="247"/>
      <c r="AF247" s="247"/>
      <c r="AG247" s="247"/>
      <c r="AH247" s="247"/>
      <c r="AI247" s="247"/>
      <c r="AJ247" s="247"/>
      <c r="AK247" s="247"/>
      <c r="AL247" s="247"/>
      <c r="AM247" s="247"/>
      <c r="AN247" s="247"/>
      <c r="AO247" s="247"/>
      <c r="AP247" s="247"/>
      <c r="AQ247" s="18"/>
    </row>
    <row r="248" spans="1:43" s="2" customFormat="1" x14ac:dyDescent="0.2">
      <c r="A248" s="77" t="s">
        <v>176</v>
      </c>
      <c r="B248" s="71" t="s">
        <v>2326</v>
      </c>
      <c r="C248" s="74" t="s">
        <v>2317</v>
      </c>
      <c r="D248" s="79" t="s">
        <v>17</v>
      </c>
      <c r="E248" s="66">
        <v>1</v>
      </c>
      <c r="F248" s="63">
        <v>1116.79</v>
      </c>
      <c r="G248" s="34">
        <f t="shared" si="5"/>
        <v>1116.79</v>
      </c>
      <c r="H248" s="246"/>
      <c r="I248" s="247"/>
      <c r="J248" s="247"/>
      <c r="K248" s="247"/>
      <c r="L248" s="247"/>
      <c r="M248" s="247"/>
      <c r="N248" s="247"/>
      <c r="O248" s="247"/>
      <c r="P248" s="247"/>
      <c r="Q248" s="247"/>
      <c r="R248" s="247"/>
      <c r="S248" s="247"/>
      <c r="T248" s="247"/>
      <c r="U248" s="247"/>
      <c r="V248" s="247"/>
      <c r="W248" s="247"/>
      <c r="X248" s="247"/>
      <c r="Y248" s="247"/>
      <c r="Z248" s="247"/>
      <c r="AA248" s="247"/>
      <c r="AB248" s="247"/>
      <c r="AC248" s="247"/>
      <c r="AD248" s="247"/>
      <c r="AE248" s="247"/>
      <c r="AF248" s="247"/>
      <c r="AG248" s="247"/>
      <c r="AH248" s="247"/>
      <c r="AI248" s="247"/>
      <c r="AJ248" s="247"/>
      <c r="AK248" s="247"/>
      <c r="AL248" s="247"/>
      <c r="AM248" s="247"/>
      <c r="AN248" s="247"/>
      <c r="AO248" s="247"/>
      <c r="AP248" s="247"/>
      <c r="AQ248" s="18"/>
    </row>
    <row r="249" spans="1:43" s="2" customFormat="1" x14ac:dyDescent="0.2">
      <c r="A249" s="77" t="s">
        <v>177</v>
      </c>
      <c r="B249" s="71" t="s">
        <v>2292</v>
      </c>
      <c r="C249" s="74" t="s">
        <v>1603</v>
      </c>
      <c r="D249" s="79" t="s">
        <v>17</v>
      </c>
      <c r="E249" s="66">
        <v>1</v>
      </c>
      <c r="F249" s="63">
        <v>1916.97</v>
      </c>
      <c r="G249" s="34">
        <f t="shared" si="5"/>
        <v>1916.97</v>
      </c>
      <c r="H249" s="246"/>
      <c r="I249" s="247"/>
      <c r="J249" s="247"/>
      <c r="K249" s="247"/>
      <c r="L249" s="247"/>
      <c r="M249" s="247"/>
      <c r="N249" s="247"/>
      <c r="O249" s="247"/>
      <c r="P249" s="247"/>
      <c r="Q249" s="247"/>
      <c r="R249" s="247"/>
      <c r="S249" s="247"/>
      <c r="T249" s="247"/>
      <c r="U249" s="247"/>
      <c r="V249" s="247"/>
      <c r="W249" s="247"/>
      <c r="X249" s="247"/>
      <c r="Y249" s="247"/>
      <c r="Z249" s="247"/>
      <c r="AA249" s="247"/>
      <c r="AB249" s="247"/>
      <c r="AC249" s="247"/>
      <c r="AD249" s="247"/>
      <c r="AE249" s="247"/>
      <c r="AF249" s="247"/>
      <c r="AG249" s="247"/>
      <c r="AH249" s="247"/>
      <c r="AI249" s="247"/>
      <c r="AJ249" s="247"/>
      <c r="AK249" s="247"/>
      <c r="AL249" s="247"/>
      <c r="AM249" s="247"/>
      <c r="AN249" s="247"/>
      <c r="AO249" s="247"/>
      <c r="AP249" s="247"/>
      <c r="AQ249" s="18"/>
    </row>
    <row r="250" spans="1:43" s="2" customFormat="1" x14ac:dyDescent="0.2">
      <c r="A250" s="77" t="s">
        <v>349</v>
      </c>
      <c r="B250" s="71" t="s">
        <v>2293</v>
      </c>
      <c r="C250" s="74" t="s">
        <v>1621</v>
      </c>
      <c r="D250" s="79"/>
      <c r="E250" s="66">
        <v>1</v>
      </c>
      <c r="F250" s="63">
        <v>1677.56</v>
      </c>
      <c r="G250" s="34">
        <f>E250*F250</f>
        <v>1677.56</v>
      </c>
      <c r="H250" s="246"/>
      <c r="I250" s="247"/>
      <c r="J250" s="247"/>
      <c r="K250" s="247"/>
      <c r="L250" s="247"/>
      <c r="M250" s="247"/>
      <c r="N250" s="247"/>
      <c r="O250" s="247"/>
      <c r="P250" s="247"/>
      <c r="Q250" s="247"/>
      <c r="R250" s="247"/>
      <c r="S250" s="247"/>
      <c r="T250" s="247"/>
      <c r="U250" s="247"/>
      <c r="V250" s="247"/>
      <c r="W250" s="247"/>
      <c r="X250" s="247"/>
      <c r="Y250" s="247"/>
      <c r="Z250" s="247"/>
      <c r="AA250" s="247"/>
      <c r="AB250" s="247"/>
      <c r="AC250" s="247"/>
      <c r="AD250" s="247"/>
      <c r="AE250" s="247"/>
      <c r="AF250" s="247"/>
      <c r="AG250" s="247"/>
      <c r="AH250" s="247"/>
      <c r="AI250" s="247"/>
      <c r="AJ250" s="247"/>
      <c r="AK250" s="247"/>
      <c r="AL250" s="247"/>
      <c r="AM250" s="247"/>
      <c r="AN250" s="247"/>
      <c r="AO250" s="247"/>
      <c r="AP250" s="247"/>
      <c r="AQ250" s="18"/>
    </row>
    <row r="251" spans="1:43" s="2" customFormat="1" x14ac:dyDescent="0.2">
      <c r="A251" s="77" t="s">
        <v>168</v>
      </c>
      <c r="B251" s="78" t="s">
        <v>1808</v>
      </c>
      <c r="C251" s="74" t="s">
        <v>1604</v>
      </c>
      <c r="D251" s="79" t="s">
        <v>17</v>
      </c>
      <c r="E251" s="66">
        <v>180</v>
      </c>
      <c r="F251" s="63">
        <v>38.409999999999997</v>
      </c>
      <c r="G251" s="34">
        <f>E251*F251</f>
        <v>6913.7999999999993</v>
      </c>
      <c r="H251" s="246"/>
      <c r="I251" s="247"/>
      <c r="J251" s="247"/>
      <c r="K251" s="247"/>
      <c r="L251" s="247"/>
      <c r="M251" s="247"/>
      <c r="N251" s="247"/>
      <c r="O251" s="247"/>
      <c r="P251" s="247"/>
      <c r="Q251" s="247"/>
      <c r="R251" s="247"/>
      <c r="S251" s="247"/>
      <c r="T251" s="247"/>
      <c r="U251" s="247"/>
      <c r="V251" s="247"/>
      <c r="W251" s="247"/>
      <c r="X251" s="247"/>
      <c r="Y251" s="247"/>
      <c r="Z251" s="247"/>
      <c r="AA251" s="247"/>
      <c r="AB251" s="247"/>
      <c r="AC251" s="247"/>
      <c r="AD251" s="247"/>
      <c r="AE251" s="247"/>
      <c r="AF251" s="247"/>
      <c r="AG251" s="247"/>
      <c r="AH251" s="247"/>
      <c r="AI251" s="247"/>
      <c r="AJ251" s="247"/>
      <c r="AK251" s="247"/>
      <c r="AL251" s="247"/>
      <c r="AM251" s="247"/>
      <c r="AN251" s="247"/>
      <c r="AO251" s="247"/>
      <c r="AP251" s="247"/>
      <c r="AQ251" s="18"/>
    </row>
    <row r="252" spans="1:43" s="2" customFormat="1" x14ac:dyDescent="0.2">
      <c r="A252" s="77" t="s">
        <v>187</v>
      </c>
      <c r="B252" s="78" t="s">
        <v>2262</v>
      </c>
      <c r="C252" s="74" t="s">
        <v>1605</v>
      </c>
      <c r="D252" s="79"/>
      <c r="E252" s="325"/>
      <c r="F252" s="326"/>
      <c r="G252" s="34"/>
      <c r="H252" s="246"/>
      <c r="I252" s="247"/>
      <c r="J252" s="247"/>
      <c r="K252" s="247"/>
      <c r="L252" s="247"/>
      <c r="M252" s="247"/>
      <c r="N252" s="247"/>
      <c r="O252" s="247"/>
      <c r="P252" s="247"/>
      <c r="Q252" s="247"/>
      <c r="R252" s="247"/>
      <c r="S252" s="247"/>
      <c r="T252" s="247"/>
      <c r="U252" s="247"/>
      <c r="V252" s="247"/>
      <c r="W252" s="247"/>
      <c r="X252" s="247"/>
      <c r="Y252" s="247"/>
      <c r="Z252" s="247"/>
      <c r="AA252" s="247"/>
      <c r="AB252" s="247"/>
      <c r="AC252" s="247"/>
      <c r="AD252" s="247"/>
      <c r="AE252" s="247"/>
      <c r="AF252" s="247"/>
      <c r="AG252" s="247"/>
      <c r="AH252" s="247"/>
      <c r="AI252" s="247"/>
      <c r="AJ252" s="247"/>
      <c r="AK252" s="247"/>
      <c r="AL252" s="247"/>
      <c r="AM252" s="247"/>
      <c r="AN252" s="247"/>
      <c r="AO252" s="247"/>
      <c r="AP252" s="247"/>
      <c r="AQ252" s="18"/>
    </row>
    <row r="253" spans="1:43" s="2" customFormat="1" x14ac:dyDescent="0.2">
      <c r="A253" s="77" t="s">
        <v>835</v>
      </c>
      <c r="B253" s="78" t="s">
        <v>2263</v>
      </c>
      <c r="C253" s="74" t="s">
        <v>1606</v>
      </c>
      <c r="D253" s="79" t="s">
        <v>17</v>
      </c>
      <c r="E253" s="66">
        <v>5</v>
      </c>
      <c r="F253" s="63">
        <v>643.87</v>
      </c>
      <c r="G253" s="34">
        <f t="shared" ref="G253:G266" si="6">E253*F253</f>
        <v>3219.35</v>
      </c>
      <c r="H253" s="246"/>
      <c r="I253" s="247"/>
      <c r="J253" s="247"/>
      <c r="K253" s="247"/>
      <c r="L253" s="247"/>
      <c r="M253" s="247"/>
      <c r="N253" s="247"/>
      <c r="O253" s="247"/>
      <c r="P253" s="247"/>
      <c r="Q253" s="247"/>
      <c r="R253" s="247"/>
      <c r="S253" s="247"/>
      <c r="T253" s="247"/>
      <c r="U253" s="247"/>
      <c r="V253" s="247"/>
      <c r="W253" s="247"/>
      <c r="X253" s="247"/>
      <c r="Y253" s="247"/>
      <c r="Z253" s="247"/>
      <c r="AA253" s="247"/>
      <c r="AB253" s="247"/>
      <c r="AC253" s="247"/>
      <c r="AD253" s="247"/>
      <c r="AE253" s="247"/>
      <c r="AF253" s="247"/>
      <c r="AG253" s="247"/>
      <c r="AH253" s="247"/>
      <c r="AI253" s="247"/>
      <c r="AJ253" s="247"/>
      <c r="AK253" s="247"/>
      <c r="AL253" s="247"/>
      <c r="AM253" s="247"/>
      <c r="AN253" s="247"/>
      <c r="AO253" s="247"/>
      <c r="AP253" s="247"/>
      <c r="AQ253" s="18"/>
    </row>
    <row r="254" spans="1:43" s="2" customFormat="1" x14ac:dyDescent="0.2">
      <c r="A254" s="77" t="s">
        <v>836</v>
      </c>
      <c r="B254" s="78" t="s">
        <v>2264</v>
      </c>
      <c r="C254" s="74" t="s">
        <v>1607</v>
      </c>
      <c r="D254" s="79" t="s">
        <v>17</v>
      </c>
      <c r="E254" s="66">
        <v>26</v>
      </c>
      <c r="F254" s="63">
        <v>692.35</v>
      </c>
      <c r="G254" s="34">
        <f t="shared" si="6"/>
        <v>18001.100000000002</v>
      </c>
      <c r="H254" s="246"/>
      <c r="I254" s="247"/>
      <c r="J254" s="247"/>
      <c r="K254" s="247"/>
      <c r="L254" s="247"/>
      <c r="M254" s="247"/>
      <c r="N254" s="247"/>
      <c r="O254" s="247"/>
      <c r="P254" s="247"/>
      <c r="Q254" s="247"/>
      <c r="R254" s="247"/>
      <c r="S254" s="247"/>
      <c r="T254" s="247"/>
      <c r="U254" s="247"/>
      <c r="V254" s="247"/>
      <c r="W254" s="247"/>
      <c r="X254" s="247"/>
      <c r="Y254" s="247"/>
      <c r="Z254" s="247"/>
      <c r="AA254" s="247"/>
      <c r="AB254" s="247"/>
      <c r="AC254" s="247"/>
      <c r="AD254" s="247"/>
      <c r="AE254" s="247"/>
      <c r="AF254" s="247"/>
      <c r="AG254" s="247"/>
      <c r="AH254" s="247"/>
      <c r="AI254" s="247"/>
      <c r="AJ254" s="247"/>
      <c r="AK254" s="247"/>
      <c r="AL254" s="247"/>
      <c r="AM254" s="247"/>
      <c r="AN254" s="247"/>
      <c r="AO254" s="247"/>
      <c r="AP254" s="247"/>
      <c r="AQ254" s="18"/>
    </row>
    <row r="255" spans="1:43" s="2" customFormat="1" x14ac:dyDescent="0.2">
      <c r="A255" s="77" t="s">
        <v>837</v>
      </c>
      <c r="B255" s="78" t="s">
        <v>2265</v>
      </c>
      <c r="C255" s="74" t="s">
        <v>1608</v>
      </c>
      <c r="D255" s="79" t="s">
        <v>17</v>
      </c>
      <c r="E255" s="66">
        <v>6</v>
      </c>
      <c r="F255" s="63">
        <v>861.4</v>
      </c>
      <c r="G255" s="34">
        <f t="shared" si="6"/>
        <v>5168.3999999999996</v>
      </c>
      <c r="H255" s="246"/>
      <c r="I255" s="247"/>
      <c r="J255" s="247"/>
      <c r="K255" s="247"/>
      <c r="L255" s="247"/>
      <c r="M255" s="247"/>
      <c r="N255" s="247"/>
      <c r="O255" s="247"/>
      <c r="P255" s="247"/>
      <c r="Q255" s="247"/>
      <c r="R255" s="247"/>
      <c r="S255" s="247"/>
      <c r="T255" s="247"/>
      <c r="U255" s="247"/>
      <c r="V255" s="247"/>
      <c r="W255" s="247"/>
      <c r="X255" s="247"/>
      <c r="Y255" s="247"/>
      <c r="Z255" s="247"/>
      <c r="AA255" s="247"/>
      <c r="AB255" s="247"/>
      <c r="AC255" s="247"/>
      <c r="AD255" s="247"/>
      <c r="AE255" s="247"/>
      <c r="AF255" s="247"/>
      <c r="AG255" s="247"/>
      <c r="AH255" s="247"/>
      <c r="AI255" s="247"/>
      <c r="AJ255" s="247"/>
      <c r="AK255" s="247"/>
      <c r="AL255" s="247"/>
      <c r="AM255" s="247"/>
      <c r="AN255" s="247"/>
      <c r="AO255" s="247"/>
      <c r="AP255" s="247"/>
      <c r="AQ255" s="18"/>
    </row>
    <row r="256" spans="1:43" s="2" customFormat="1" x14ac:dyDescent="0.2">
      <c r="A256" s="77" t="s">
        <v>838</v>
      </c>
      <c r="B256" s="78" t="s">
        <v>2266</v>
      </c>
      <c r="C256" s="74" t="s">
        <v>1609</v>
      </c>
      <c r="D256" s="79" t="s">
        <v>17</v>
      </c>
      <c r="E256" s="66">
        <v>3</v>
      </c>
      <c r="F256" s="63">
        <v>707.27</v>
      </c>
      <c r="G256" s="34">
        <f t="shared" si="6"/>
        <v>2121.81</v>
      </c>
      <c r="H256" s="246"/>
      <c r="I256" s="247"/>
      <c r="J256" s="247"/>
      <c r="K256" s="247"/>
      <c r="L256" s="247"/>
      <c r="M256" s="247"/>
      <c r="N256" s="247"/>
      <c r="O256" s="247"/>
      <c r="P256" s="247"/>
      <c r="Q256" s="247"/>
      <c r="R256" s="247"/>
      <c r="S256" s="247"/>
      <c r="T256" s="247"/>
      <c r="U256" s="247"/>
      <c r="V256" s="247"/>
      <c r="W256" s="247"/>
      <c r="X256" s="247"/>
      <c r="Y256" s="247"/>
      <c r="Z256" s="247"/>
      <c r="AA256" s="247"/>
      <c r="AB256" s="247"/>
      <c r="AC256" s="247"/>
      <c r="AD256" s="247"/>
      <c r="AE256" s="247"/>
      <c r="AF256" s="247"/>
      <c r="AG256" s="247"/>
      <c r="AH256" s="247"/>
      <c r="AI256" s="247"/>
      <c r="AJ256" s="247"/>
      <c r="AK256" s="247"/>
      <c r="AL256" s="247"/>
      <c r="AM256" s="247"/>
      <c r="AN256" s="247"/>
      <c r="AO256" s="247"/>
      <c r="AP256" s="247"/>
      <c r="AQ256" s="18"/>
    </row>
    <row r="257" spans="1:43" s="2" customFormat="1" x14ac:dyDescent="0.2">
      <c r="A257" s="77" t="s">
        <v>839</v>
      </c>
      <c r="B257" s="78" t="s">
        <v>2267</v>
      </c>
      <c r="C257" s="74" t="s">
        <v>1610</v>
      </c>
      <c r="D257" s="79" t="s">
        <v>17</v>
      </c>
      <c r="E257" s="66">
        <v>2</v>
      </c>
      <c r="F257" s="63">
        <v>676.19</v>
      </c>
      <c r="G257" s="34">
        <f t="shared" si="6"/>
        <v>1352.38</v>
      </c>
      <c r="H257" s="246"/>
      <c r="I257" s="247"/>
      <c r="J257" s="247"/>
      <c r="K257" s="247"/>
      <c r="L257" s="247"/>
      <c r="M257" s="247"/>
      <c r="N257" s="247"/>
      <c r="O257" s="247"/>
      <c r="P257" s="247"/>
      <c r="Q257" s="247"/>
      <c r="R257" s="247"/>
      <c r="S257" s="247"/>
      <c r="T257" s="247"/>
      <c r="U257" s="247"/>
      <c r="V257" s="247"/>
      <c r="W257" s="247"/>
      <c r="X257" s="247"/>
      <c r="Y257" s="247"/>
      <c r="Z257" s="247"/>
      <c r="AA257" s="247"/>
      <c r="AB257" s="247"/>
      <c r="AC257" s="247"/>
      <c r="AD257" s="247"/>
      <c r="AE257" s="247"/>
      <c r="AF257" s="247"/>
      <c r="AG257" s="247"/>
      <c r="AH257" s="247"/>
      <c r="AI257" s="247"/>
      <c r="AJ257" s="247"/>
      <c r="AK257" s="247"/>
      <c r="AL257" s="247"/>
      <c r="AM257" s="247"/>
      <c r="AN257" s="247"/>
      <c r="AO257" s="247"/>
      <c r="AP257" s="247"/>
      <c r="AQ257" s="18"/>
    </row>
    <row r="258" spans="1:43" s="2" customFormat="1" x14ac:dyDescent="0.2">
      <c r="A258" s="77" t="s">
        <v>840</v>
      </c>
      <c r="B258" s="78" t="s">
        <v>2268</v>
      </c>
      <c r="C258" s="74" t="s">
        <v>1611</v>
      </c>
      <c r="D258" s="79" t="s">
        <v>17</v>
      </c>
      <c r="E258" s="66">
        <v>1</v>
      </c>
      <c r="F258" s="63">
        <v>592.91</v>
      </c>
      <c r="G258" s="34">
        <f t="shared" si="6"/>
        <v>592.91</v>
      </c>
      <c r="H258" s="246"/>
      <c r="I258" s="247"/>
      <c r="J258" s="247"/>
      <c r="K258" s="247"/>
      <c r="L258" s="247"/>
      <c r="M258" s="247"/>
      <c r="N258" s="247"/>
      <c r="O258" s="247"/>
      <c r="P258" s="247"/>
      <c r="Q258" s="247"/>
      <c r="R258" s="247"/>
      <c r="S258" s="247"/>
      <c r="T258" s="247"/>
      <c r="U258" s="247"/>
      <c r="V258" s="247"/>
      <c r="W258" s="247"/>
      <c r="X258" s="247"/>
      <c r="Y258" s="247"/>
      <c r="Z258" s="247"/>
      <c r="AA258" s="247"/>
      <c r="AB258" s="247"/>
      <c r="AC258" s="247"/>
      <c r="AD258" s="247"/>
      <c r="AE258" s="247"/>
      <c r="AF258" s="247"/>
      <c r="AG258" s="247"/>
      <c r="AH258" s="247"/>
      <c r="AI258" s="247"/>
      <c r="AJ258" s="247"/>
      <c r="AK258" s="247"/>
      <c r="AL258" s="247"/>
      <c r="AM258" s="247"/>
      <c r="AN258" s="247"/>
      <c r="AO258" s="247"/>
      <c r="AP258" s="247"/>
      <c r="AQ258" s="18"/>
    </row>
    <row r="259" spans="1:43" s="2" customFormat="1" x14ac:dyDescent="0.2">
      <c r="A259" s="77" t="s">
        <v>841</v>
      </c>
      <c r="B259" s="78" t="s">
        <v>2269</v>
      </c>
      <c r="C259" s="74" t="s">
        <v>1612</v>
      </c>
      <c r="D259" s="79" t="s">
        <v>17</v>
      </c>
      <c r="E259" s="66">
        <v>3</v>
      </c>
      <c r="F259" s="63">
        <v>609.07000000000005</v>
      </c>
      <c r="G259" s="34">
        <f t="shared" si="6"/>
        <v>1827.21</v>
      </c>
      <c r="H259" s="246"/>
      <c r="I259" s="247"/>
      <c r="J259" s="247"/>
      <c r="K259" s="247"/>
      <c r="L259" s="247"/>
      <c r="M259" s="247"/>
      <c r="N259" s="247"/>
      <c r="O259" s="247"/>
      <c r="P259" s="247"/>
      <c r="Q259" s="247"/>
      <c r="R259" s="247"/>
      <c r="S259" s="247"/>
      <c r="T259" s="247"/>
      <c r="U259" s="247"/>
      <c r="V259" s="247"/>
      <c r="W259" s="247"/>
      <c r="X259" s="247"/>
      <c r="Y259" s="247"/>
      <c r="Z259" s="247"/>
      <c r="AA259" s="247"/>
      <c r="AB259" s="247"/>
      <c r="AC259" s="247"/>
      <c r="AD259" s="247"/>
      <c r="AE259" s="247"/>
      <c r="AF259" s="247"/>
      <c r="AG259" s="247"/>
      <c r="AH259" s="247"/>
      <c r="AI259" s="247"/>
      <c r="AJ259" s="247"/>
      <c r="AK259" s="247"/>
      <c r="AL259" s="247"/>
      <c r="AM259" s="247"/>
      <c r="AN259" s="247"/>
      <c r="AO259" s="247"/>
      <c r="AP259" s="247"/>
      <c r="AQ259" s="18"/>
    </row>
    <row r="260" spans="1:43" s="2" customFormat="1" x14ac:dyDescent="0.2">
      <c r="A260" s="77" t="s">
        <v>842</v>
      </c>
      <c r="B260" s="78" t="s">
        <v>2270</v>
      </c>
      <c r="C260" s="74" t="s">
        <v>1613</v>
      </c>
      <c r="D260" s="79" t="s">
        <v>17</v>
      </c>
      <c r="E260" s="66">
        <v>4</v>
      </c>
      <c r="F260" s="63">
        <v>732.13</v>
      </c>
      <c r="G260" s="34">
        <f t="shared" si="6"/>
        <v>2928.52</v>
      </c>
      <c r="H260" s="246"/>
      <c r="I260" s="247"/>
      <c r="J260" s="247"/>
      <c r="K260" s="247"/>
      <c r="L260" s="247"/>
      <c r="M260" s="247"/>
      <c r="N260" s="247"/>
      <c r="O260" s="247"/>
      <c r="P260" s="247"/>
      <c r="Q260" s="247"/>
      <c r="R260" s="247"/>
      <c r="S260" s="247"/>
      <c r="T260" s="247"/>
      <c r="U260" s="247"/>
      <c r="V260" s="247"/>
      <c r="W260" s="247"/>
      <c r="X260" s="247"/>
      <c r="Y260" s="247"/>
      <c r="Z260" s="247"/>
      <c r="AA260" s="247"/>
      <c r="AB260" s="247"/>
      <c r="AC260" s="247"/>
      <c r="AD260" s="247"/>
      <c r="AE260" s="247"/>
      <c r="AF260" s="247"/>
      <c r="AG260" s="247"/>
      <c r="AH260" s="247"/>
      <c r="AI260" s="247"/>
      <c r="AJ260" s="247"/>
      <c r="AK260" s="247"/>
      <c r="AL260" s="247"/>
      <c r="AM260" s="247"/>
      <c r="AN260" s="247"/>
      <c r="AO260" s="247"/>
      <c r="AP260" s="247"/>
      <c r="AQ260" s="18"/>
    </row>
    <row r="261" spans="1:43" s="2" customFormat="1" x14ac:dyDescent="0.2">
      <c r="A261" s="77" t="s">
        <v>843</v>
      </c>
      <c r="B261" s="78" t="s">
        <v>2271</v>
      </c>
      <c r="C261" s="74" t="s">
        <v>1614</v>
      </c>
      <c r="D261" s="79" t="s">
        <v>17</v>
      </c>
      <c r="E261" s="66">
        <v>1</v>
      </c>
      <c r="F261" s="63">
        <v>684.89</v>
      </c>
      <c r="G261" s="34">
        <f t="shared" si="6"/>
        <v>684.89</v>
      </c>
      <c r="H261" s="246"/>
      <c r="I261" s="247"/>
      <c r="J261" s="247"/>
      <c r="K261" s="247"/>
      <c r="L261" s="247"/>
      <c r="M261" s="247"/>
      <c r="N261" s="247"/>
      <c r="O261" s="247"/>
      <c r="P261" s="247"/>
      <c r="Q261" s="247"/>
      <c r="R261" s="247"/>
      <c r="S261" s="247"/>
      <c r="T261" s="247"/>
      <c r="U261" s="247"/>
      <c r="V261" s="247"/>
      <c r="W261" s="247"/>
      <c r="X261" s="247"/>
      <c r="Y261" s="247"/>
      <c r="Z261" s="247"/>
      <c r="AA261" s="247"/>
      <c r="AB261" s="247"/>
      <c r="AC261" s="247"/>
      <c r="AD261" s="247"/>
      <c r="AE261" s="247"/>
      <c r="AF261" s="247"/>
      <c r="AG261" s="247"/>
      <c r="AH261" s="247"/>
      <c r="AI261" s="247"/>
      <c r="AJ261" s="247"/>
      <c r="AK261" s="247"/>
      <c r="AL261" s="247"/>
      <c r="AM261" s="247"/>
      <c r="AN261" s="247"/>
      <c r="AO261" s="247"/>
      <c r="AP261" s="247"/>
      <c r="AQ261" s="18"/>
    </row>
    <row r="262" spans="1:43" s="2" customFormat="1" x14ac:dyDescent="0.2">
      <c r="A262" s="77" t="s">
        <v>844</v>
      </c>
      <c r="B262" s="78" t="s">
        <v>2272</v>
      </c>
      <c r="C262" s="74" t="s">
        <v>1615</v>
      </c>
      <c r="D262" s="79" t="s">
        <v>17</v>
      </c>
      <c r="E262" s="66">
        <v>19</v>
      </c>
      <c r="F262" s="63">
        <v>824.11</v>
      </c>
      <c r="G262" s="34">
        <f t="shared" si="6"/>
        <v>15658.09</v>
      </c>
      <c r="H262" s="246"/>
      <c r="I262" s="247"/>
      <c r="J262" s="247"/>
      <c r="K262" s="247"/>
      <c r="L262" s="247"/>
      <c r="M262" s="247"/>
      <c r="N262" s="247"/>
      <c r="O262" s="247"/>
      <c r="P262" s="247"/>
      <c r="Q262" s="247"/>
      <c r="R262" s="247"/>
      <c r="S262" s="247"/>
      <c r="T262" s="247"/>
      <c r="U262" s="247"/>
      <c r="V262" s="247"/>
      <c r="W262" s="247"/>
      <c r="X262" s="247"/>
      <c r="Y262" s="247"/>
      <c r="Z262" s="247"/>
      <c r="AA262" s="247"/>
      <c r="AB262" s="247"/>
      <c r="AC262" s="247"/>
      <c r="AD262" s="247"/>
      <c r="AE262" s="247"/>
      <c r="AF262" s="247"/>
      <c r="AG262" s="247"/>
      <c r="AH262" s="247"/>
      <c r="AI262" s="247"/>
      <c r="AJ262" s="247"/>
      <c r="AK262" s="247"/>
      <c r="AL262" s="247"/>
      <c r="AM262" s="247"/>
      <c r="AN262" s="247"/>
      <c r="AO262" s="247"/>
      <c r="AP262" s="247"/>
      <c r="AQ262" s="18"/>
    </row>
    <row r="263" spans="1:43" s="2" customFormat="1" x14ac:dyDescent="0.2">
      <c r="A263" s="77" t="s">
        <v>845</v>
      </c>
      <c r="B263" s="78" t="s">
        <v>2273</v>
      </c>
      <c r="C263" s="74" t="s">
        <v>1616</v>
      </c>
      <c r="D263" s="79" t="s">
        <v>17</v>
      </c>
      <c r="E263" s="66">
        <v>7</v>
      </c>
      <c r="F263" s="63">
        <v>668.73</v>
      </c>
      <c r="G263" s="34">
        <f t="shared" si="6"/>
        <v>4681.1100000000006</v>
      </c>
      <c r="H263" s="246"/>
      <c r="I263" s="247"/>
      <c r="J263" s="247"/>
      <c r="K263" s="247"/>
      <c r="L263" s="247"/>
      <c r="M263" s="247"/>
      <c r="N263" s="247"/>
      <c r="O263" s="247"/>
      <c r="P263" s="247"/>
      <c r="Q263" s="247"/>
      <c r="R263" s="247"/>
      <c r="S263" s="247"/>
      <c r="T263" s="247"/>
      <c r="U263" s="247"/>
      <c r="V263" s="247"/>
      <c r="W263" s="247"/>
      <c r="X263" s="247"/>
      <c r="Y263" s="247"/>
      <c r="Z263" s="247"/>
      <c r="AA263" s="247"/>
      <c r="AB263" s="247"/>
      <c r="AC263" s="247"/>
      <c r="AD263" s="247"/>
      <c r="AE263" s="247"/>
      <c r="AF263" s="247"/>
      <c r="AG263" s="247"/>
      <c r="AH263" s="247"/>
      <c r="AI263" s="247"/>
      <c r="AJ263" s="247"/>
      <c r="AK263" s="247"/>
      <c r="AL263" s="247"/>
      <c r="AM263" s="247"/>
      <c r="AN263" s="247"/>
      <c r="AO263" s="247"/>
      <c r="AP263" s="247"/>
      <c r="AQ263" s="18"/>
    </row>
    <row r="264" spans="1:43" s="2" customFormat="1" x14ac:dyDescent="0.2">
      <c r="A264" s="77" t="s">
        <v>846</v>
      </c>
      <c r="B264" s="78" t="s">
        <v>2274</v>
      </c>
      <c r="C264" s="74" t="s">
        <v>1617</v>
      </c>
      <c r="D264" s="79" t="s">
        <v>17</v>
      </c>
      <c r="E264" s="66">
        <v>2</v>
      </c>
      <c r="F264" s="63">
        <v>669.98</v>
      </c>
      <c r="G264" s="34">
        <f t="shared" si="6"/>
        <v>1339.96</v>
      </c>
      <c r="H264" s="246"/>
      <c r="I264" s="247"/>
      <c r="J264" s="247"/>
      <c r="K264" s="247"/>
      <c r="L264" s="247"/>
      <c r="M264" s="247"/>
      <c r="N264" s="247"/>
      <c r="O264" s="247"/>
      <c r="P264" s="247"/>
      <c r="Q264" s="247"/>
      <c r="R264" s="247"/>
      <c r="S264" s="247"/>
      <c r="T264" s="247"/>
      <c r="U264" s="247"/>
      <c r="V264" s="247"/>
      <c r="W264" s="247"/>
      <c r="X264" s="247"/>
      <c r="Y264" s="247"/>
      <c r="Z264" s="247"/>
      <c r="AA264" s="247"/>
      <c r="AB264" s="247"/>
      <c r="AC264" s="247"/>
      <c r="AD264" s="247"/>
      <c r="AE264" s="247"/>
      <c r="AF264" s="247"/>
      <c r="AG264" s="247"/>
      <c r="AH264" s="247"/>
      <c r="AI264" s="247"/>
      <c r="AJ264" s="247"/>
      <c r="AK264" s="247"/>
      <c r="AL264" s="247"/>
      <c r="AM264" s="247"/>
      <c r="AN264" s="247"/>
      <c r="AO264" s="247"/>
      <c r="AP264" s="247"/>
      <c r="AQ264" s="18"/>
    </row>
    <row r="265" spans="1:43" s="2" customFormat="1" x14ac:dyDescent="0.2">
      <c r="A265" s="77" t="s">
        <v>847</v>
      </c>
      <c r="B265" s="78" t="s">
        <v>2275</v>
      </c>
      <c r="C265" s="74" t="s">
        <v>1618</v>
      </c>
      <c r="D265" s="79" t="s">
        <v>17</v>
      </c>
      <c r="E265" s="66">
        <v>1</v>
      </c>
      <c r="F265" s="63">
        <v>761.96</v>
      </c>
      <c r="G265" s="34">
        <f t="shared" si="6"/>
        <v>761.96</v>
      </c>
      <c r="H265" s="246"/>
      <c r="I265" s="247"/>
      <c r="J265" s="247"/>
      <c r="K265" s="247"/>
      <c r="L265" s="247"/>
      <c r="M265" s="247"/>
      <c r="N265" s="247"/>
      <c r="O265" s="247"/>
      <c r="P265" s="247"/>
      <c r="Q265" s="247"/>
      <c r="R265" s="247"/>
      <c r="S265" s="247"/>
      <c r="T265" s="247"/>
      <c r="U265" s="247"/>
      <c r="V265" s="247"/>
      <c r="W265" s="247"/>
      <c r="X265" s="247"/>
      <c r="Y265" s="247"/>
      <c r="Z265" s="247"/>
      <c r="AA265" s="247"/>
      <c r="AB265" s="247"/>
      <c r="AC265" s="247"/>
      <c r="AD265" s="247"/>
      <c r="AE265" s="247"/>
      <c r="AF265" s="247"/>
      <c r="AG265" s="247"/>
      <c r="AH265" s="247"/>
      <c r="AI265" s="247"/>
      <c r="AJ265" s="247"/>
      <c r="AK265" s="247"/>
      <c r="AL265" s="247"/>
      <c r="AM265" s="247"/>
      <c r="AN265" s="247"/>
      <c r="AO265" s="247"/>
      <c r="AP265" s="247"/>
      <c r="AQ265" s="18"/>
    </row>
    <row r="266" spans="1:43" s="2" customFormat="1" x14ac:dyDescent="0.2">
      <c r="A266" s="77" t="s">
        <v>848</v>
      </c>
      <c r="B266" s="78" t="s">
        <v>2276</v>
      </c>
      <c r="C266" s="74" t="s">
        <v>1619</v>
      </c>
      <c r="D266" s="79" t="s">
        <v>17</v>
      </c>
      <c r="E266" s="66">
        <v>1</v>
      </c>
      <c r="F266" s="63">
        <v>627.72</v>
      </c>
      <c r="G266" s="34">
        <f t="shared" si="6"/>
        <v>627.72</v>
      </c>
      <c r="H266" s="246"/>
      <c r="I266" s="247"/>
      <c r="J266" s="247"/>
      <c r="K266" s="247"/>
      <c r="L266" s="247"/>
      <c r="M266" s="247"/>
      <c r="N266" s="247"/>
      <c r="O266" s="247"/>
      <c r="P266" s="247"/>
      <c r="Q266" s="247"/>
      <c r="R266" s="247"/>
      <c r="S266" s="247"/>
      <c r="T266" s="247"/>
      <c r="U266" s="247"/>
      <c r="V266" s="247"/>
      <c r="W266" s="247"/>
      <c r="X266" s="247"/>
      <c r="Y266" s="247"/>
      <c r="Z266" s="247"/>
      <c r="AA266" s="247"/>
      <c r="AB266" s="247"/>
      <c r="AC266" s="247"/>
      <c r="AD266" s="247"/>
      <c r="AE266" s="247"/>
      <c r="AF266" s="247"/>
      <c r="AG266" s="247"/>
      <c r="AH266" s="247"/>
      <c r="AI266" s="247"/>
      <c r="AJ266" s="247"/>
      <c r="AK266" s="247"/>
      <c r="AL266" s="247"/>
      <c r="AM266" s="247"/>
      <c r="AN266" s="247"/>
      <c r="AO266" s="247"/>
      <c r="AP266" s="247"/>
      <c r="AQ266" s="18"/>
    </row>
    <row r="267" spans="1:43" s="6" customFormat="1" x14ac:dyDescent="0.2">
      <c r="A267" s="77" t="s">
        <v>240</v>
      </c>
      <c r="B267" s="78" t="s">
        <v>2277</v>
      </c>
      <c r="C267" s="74" t="s">
        <v>1620</v>
      </c>
      <c r="D267" s="79" t="s">
        <v>17</v>
      </c>
      <c r="E267" s="66">
        <v>14</v>
      </c>
      <c r="F267" s="63">
        <v>415</v>
      </c>
      <c r="G267" s="34">
        <f>E267*F267</f>
        <v>5810</v>
      </c>
      <c r="H267" s="252"/>
      <c r="I267" s="253"/>
      <c r="J267" s="253"/>
      <c r="K267" s="253"/>
      <c r="L267" s="253"/>
      <c r="M267" s="253"/>
      <c r="N267" s="253"/>
      <c r="O267" s="253"/>
      <c r="P267" s="253"/>
      <c r="Q267" s="253"/>
      <c r="R267" s="253"/>
      <c r="S267" s="253"/>
      <c r="T267" s="253"/>
      <c r="U267" s="253"/>
      <c r="V267" s="253"/>
      <c r="W267" s="253"/>
      <c r="X267" s="253"/>
      <c r="Y267" s="253"/>
      <c r="Z267" s="253"/>
      <c r="AA267" s="253"/>
      <c r="AB267" s="253"/>
      <c r="AC267" s="253"/>
      <c r="AD267" s="253"/>
      <c r="AE267" s="253"/>
      <c r="AF267" s="253"/>
      <c r="AG267" s="253"/>
      <c r="AH267" s="253"/>
      <c r="AI267" s="253"/>
      <c r="AJ267" s="253"/>
      <c r="AK267" s="253"/>
      <c r="AL267" s="253"/>
      <c r="AM267" s="253"/>
      <c r="AN267" s="253"/>
      <c r="AO267" s="253"/>
      <c r="AP267" s="253"/>
      <c r="AQ267" s="21"/>
    </row>
    <row r="268" spans="1:43" s="132" customFormat="1" ht="22.5" customHeight="1" x14ac:dyDescent="0.2">
      <c r="A268" s="126"/>
      <c r="B268" s="127" t="s">
        <v>2151</v>
      </c>
      <c r="C268" s="128" t="s">
        <v>2157</v>
      </c>
      <c r="D268" s="129"/>
      <c r="E268" s="126"/>
      <c r="F268" s="130"/>
      <c r="G268" s="40">
        <f>SUM(G14:G267)</f>
        <v>2385658.3957699989</v>
      </c>
      <c r="H268" s="254"/>
      <c r="I268" s="255"/>
      <c r="J268" s="255"/>
      <c r="K268" s="255"/>
      <c r="L268" s="255"/>
      <c r="M268" s="255"/>
      <c r="N268" s="255"/>
      <c r="O268" s="255"/>
      <c r="P268" s="255"/>
      <c r="Q268" s="255"/>
      <c r="R268" s="255"/>
      <c r="S268" s="255"/>
      <c r="T268" s="255"/>
      <c r="U268" s="255"/>
      <c r="V268" s="255"/>
      <c r="W268" s="255"/>
      <c r="X268" s="255"/>
      <c r="Y268" s="255"/>
      <c r="Z268" s="255"/>
      <c r="AA268" s="255"/>
      <c r="AB268" s="255"/>
      <c r="AC268" s="255"/>
      <c r="AD268" s="255"/>
      <c r="AE268" s="255"/>
      <c r="AF268" s="255"/>
      <c r="AG268" s="255"/>
      <c r="AH268" s="255"/>
      <c r="AI268" s="255"/>
      <c r="AJ268" s="255"/>
      <c r="AK268" s="255"/>
      <c r="AL268" s="255"/>
      <c r="AM268" s="255"/>
      <c r="AN268" s="255"/>
      <c r="AO268" s="255"/>
      <c r="AP268" s="255"/>
      <c r="AQ268" s="131"/>
    </row>
    <row r="269" spans="1:43" s="8" customFormat="1" ht="7.5" customHeight="1" x14ac:dyDescent="0.2">
      <c r="A269" s="282"/>
      <c r="B269" s="282"/>
      <c r="C269" s="283"/>
      <c r="D269" s="284"/>
      <c r="E269" s="285"/>
      <c r="F269" s="286"/>
      <c r="G269" s="287"/>
      <c r="H269" s="256"/>
      <c r="I269" s="256"/>
      <c r="J269" s="256"/>
      <c r="K269" s="256"/>
      <c r="L269" s="256"/>
      <c r="M269" s="256"/>
      <c r="N269" s="256"/>
      <c r="O269" s="256"/>
      <c r="P269" s="256"/>
      <c r="Q269" s="256"/>
      <c r="R269" s="256"/>
      <c r="S269" s="256"/>
      <c r="T269" s="256"/>
      <c r="U269" s="256"/>
      <c r="V269" s="256"/>
      <c r="W269" s="256"/>
      <c r="X269" s="256"/>
      <c r="Y269" s="256"/>
      <c r="Z269" s="256"/>
      <c r="AA269" s="256"/>
      <c r="AB269" s="256"/>
      <c r="AC269" s="256"/>
      <c r="AD269" s="256"/>
      <c r="AE269" s="256"/>
      <c r="AF269" s="256"/>
      <c r="AG269" s="256"/>
      <c r="AH269" s="256"/>
      <c r="AI269" s="256"/>
      <c r="AJ269" s="256"/>
      <c r="AK269" s="256"/>
      <c r="AL269" s="256"/>
      <c r="AM269" s="256"/>
      <c r="AN269" s="256"/>
      <c r="AO269" s="256"/>
      <c r="AP269" s="256"/>
      <c r="AQ269" s="13"/>
    </row>
    <row r="270" spans="1:43" s="113" customFormat="1" ht="22.5" customHeight="1" x14ac:dyDescent="0.2">
      <c r="A270" s="109"/>
      <c r="B270" s="106" t="s">
        <v>2152</v>
      </c>
      <c r="C270" s="110" t="s">
        <v>2158</v>
      </c>
      <c r="D270" s="110"/>
      <c r="E270" s="111"/>
      <c r="F270" s="112"/>
      <c r="G270" s="111"/>
      <c r="H270" s="257"/>
      <c r="I270" s="258"/>
      <c r="J270" s="258"/>
      <c r="K270" s="258"/>
      <c r="L270" s="258"/>
      <c r="M270" s="258"/>
      <c r="N270" s="258"/>
      <c r="O270" s="258"/>
      <c r="P270" s="258"/>
      <c r="Q270" s="258"/>
      <c r="R270" s="258"/>
      <c r="S270" s="258"/>
      <c r="T270" s="258"/>
      <c r="U270" s="258"/>
      <c r="V270" s="258"/>
      <c r="W270" s="258"/>
      <c r="X270" s="258"/>
      <c r="Y270" s="258"/>
      <c r="Z270" s="258"/>
      <c r="AA270" s="258"/>
      <c r="AB270" s="258"/>
      <c r="AC270" s="258"/>
      <c r="AD270" s="258"/>
      <c r="AE270" s="258"/>
      <c r="AF270" s="258"/>
      <c r="AG270" s="258"/>
      <c r="AH270" s="258"/>
      <c r="AI270" s="258"/>
      <c r="AJ270" s="258"/>
      <c r="AK270" s="258"/>
      <c r="AL270" s="258"/>
      <c r="AM270" s="258"/>
      <c r="AN270" s="258"/>
      <c r="AO270" s="258"/>
      <c r="AP270" s="258"/>
      <c r="AQ270" s="114"/>
    </row>
    <row r="271" spans="1:43" s="7" customFormat="1" x14ac:dyDescent="0.2">
      <c r="A271" s="62" t="s">
        <v>1076</v>
      </c>
      <c r="B271" s="62" t="s">
        <v>1077</v>
      </c>
      <c r="C271" s="75" t="s">
        <v>1078</v>
      </c>
      <c r="D271" s="79" t="s">
        <v>1079</v>
      </c>
      <c r="E271" s="366">
        <v>33</v>
      </c>
      <c r="F271" s="367">
        <v>37.369999999999997</v>
      </c>
      <c r="G271" s="41">
        <f>E271*F271</f>
        <v>1233.2099999999998</v>
      </c>
      <c r="H271" s="259"/>
      <c r="I271" s="260"/>
      <c r="J271" s="260"/>
      <c r="K271" s="260"/>
      <c r="L271" s="260"/>
      <c r="M271" s="260"/>
      <c r="N271" s="260"/>
      <c r="O271" s="260"/>
      <c r="P271" s="260"/>
      <c r="Q271" s="260"/>
      <c r="R271" s="260"/>
      <c r="S271" s="260"/>
      <c r="T271" s="260"/>
      <c r="U271" s="260"/>
      <c r="V271" s="260"/>
      <c r="W271" s="260"/>
      <c r="X271" s="260"/>
      <c r="Y271" s="260"/>
      <c r="Z271" s="260"/>
      <c r="AA271" s="260"/>
      <c r="AB271" s="260"/>
      <c r="AC271" s="260"/>
      <c r="AD271" s="260"/>
      <c r="AE271" s="260"/>
      <c r="AF271" s="260"/>
      <c r="AG271" s="260"/>
      <c r="AH271" s="260"/>
      <c r="AI271" s="260"/>
      <c r="AJ271" s="260"/>
      <c r="AK271" s="260"/>
      <c r="AL271" s="260"/>
      <c r="AM271" s="260"/>
      <c r="AN271" s="260"/>
      <c r="AO271" s="260"/>
      <c r="AP271" s="260"/>
      <c r="AQ271" s="12"/>
    </row>
    <row r="272" spans="1:43" s="7" customFormat="1" ht="25.5" x14ac:dyDescent="0.2">
      <c r="A272" s="62" t="s">
        <v>1080</v>
      </c>
      <c r="B272" s="62" t="s">
        <v>1081</v>
      </c>
      <c r="C272" s="75" t="s">
        <v>1082</v>
      </c>
      <c r="D272" s="79" t="s">
        <v>1079</v>
      </c>
      <c r="E272" s="366">
        <v>33</v>
      </c>
      <c r="F272" s="367">
        <v>35.630000000000003</v>
      </c>
      <c r="G272" s="41">
        <f t="shared" ref="G272:G335" si="7">E272*F272</f>
        <v>1175.7900000000002</v>
      </c>
      <c r="H272" s="259"/>
      <c r="I272" s="260"/>
      <c r="J272" s="260"/>
      <c r="K272" s="260"/>
      <c r="L272" s="260"/>
      <c r="M272" s="260"/>
      <c r="N272" s="260"/>
      <c r="O272" s="260"/>
      <c r="P272" s="260"/>
      <c r="Q272" s="260"/>
      <c r="R272" s="260"/>
      <c r="S272" s="260"/>
      <c r="T272" s="260"/>
      <c r="U272" s="260"/>
      <c r="V272" s="260"/>
      <c r="W272" s="260"/>
      <c r="X272" s="260"/>
      <c r="Y272" s="260"/>
      <c r="Z272" s="260"/>
      <c r="AA272" s="260"/>
      <c r="AB272" s="260"/>
      <c r="AC272" s="260"/>
      <c r="AD272" s="260"/>
      <c r="AE272" s="260"/>
      <c r="AF272" s="260"/>
      <c r="AG272" s="260"/>
      <c r="AH272" s="260"/>
      <c r="AI272" s="260"/>
      <c r="AJ272" s="260"/>
      <c r="AK272" s="260"/>
      <c r="AL272" s="260"/>
      <c r="AM272" s="260"/>
      <c r="AN272" s="260"/>
      <c r="AO272" s="260"/>
      <c r="AP272" s="260"/>
      <c r="AQ272" s="12"/>
    </row>
    <row r="273" spans="1:43" s="7" customFormat="1" x14ac:dyDescent="0.2">
      <c r="A273" s="62" t="s">
        <v>1083</v>
      </c>
      <c r="B273" s="62" t="s">
        <v>1084</v>
      </c>
      <c r="C273" s="75" t="s">
        <v>1085</v>
      </c>
      <c r="D273" s="79" t="s">
        <v>1</v>
      </c>
      <c r="E273" s="366">
        <v>617</v>
      </c>
      <c r="F273" s="367">
        <v>3.29</v>
      </c>
      <c r="G273" s="41">
        <f t="shared" si="7"/>
        <v>2029.93</v>
      </c>
      <c r="H273" s="259"/>
      <c r="I273" s="260"/>
      <c r="J273" s="260"/>
      <c r="K273" s="260"/>
      <c r="L273" s="260"/>
      <c r="M273" s="260"/>
      <c r="N273" s="260"/>
      <c r="O273" s="260"/>
      <c r="P273" s="260"/>
      <c r="Q273" s="260"/>
      <c r="R273" s="260"/>
      <c r="S273" s="260"/>
      <c r="T273" s="260"/>
      <c r="U273" s="260"/>
      <c r="V273" s="260"/>
      <c r="W273" s="260"/>
      <c r="X273" s="260"/>
      <c r="Y273" s="260"/>
      <c r="Z273" s="260"/>
      <c r="AA273" s="260"/>
      <c r="AB273" s="260"/>
      <c r="AC273" s="260"/>
      <c r="AD273" s="260"/>
      <c r="AE273" s="260"/>
      <c r="AF273" s="260"/>
      <c r="AG273" s="260"/>
      <c r="AH273" s="260"/>
      <c r="AI273" s="260"/>
      <c r="AJ273" s="260"/>
      <c r="AK273" s="260"/>
      <c r="AL273" s="260"/>
      <c r="AM273" s="260"/>
      <c r="AN273" s="260"/>
      <c r="AO273" s="260"/>
      <c r="AP273" s="260"/>
      <c r="AQ273" s="12"/>
    </row>
    <row r="274" spans="1:43" s="7" customFormat="1" x14ac:dyDescent="0.2">
      <c r="A274" s="62" t="s">
        <v>1086</v>
      </c>
      <c r="B274" s="62" t="s">
        <v>1087</v>
      </c>
      <c r="C274" s="75" t="s">
        <v>1088</v>
      </c>
      <c r="D274" s="79" t="s">
        <v>17</v>
      </c>
      <c r="E274" s="116">
        <v>38</v>
      </c>
      <c r="F274" s="63">
        <v>175.15</v>
      </c>
      <c r="G274" s="41">
        <f t="shared" si="7"/>
        <v>6655.7</v>
      </c>
      <c r="H274" s="259"/>
      <c r="I274" s="260"/>
      <c r="J274" s="260"/>
      <c r="K274" s="260"/>
      <c r="L274" s="260"/>
      <c r="M274" s="260"/>
      <c r="N274" s="260"/>
      <c r="O274" s="260"/>
      <c r="P274" s="260"/>
      <c r="Q274" s="260"/>
      <c r="R274" s="260"/>
      <c r="S274" s="260"/>
      <c r="T274" s="260"/>
      <c r="U274" s="260"/>
      <c r="V274" s="260"/>
      <c r="W274" s="260"/>
      <c r="X274" s="260"/>
      <c r="Y274" s="260"/>
      <c r="Z274" s="260"/>
      <c r="AA274" s="260"/>
      <c r="AB274" s="260"/>
      <c r="AC274" s="260"/>
      <c r="AD274" s="260"/>
      <c r="AE274" s="260"/>
      <c r="AF274" s="260"/>
      <c r="AG274" s="260"/>
      <c r="AH274" s="260"/>
      <c r="AI274" s="260"/>
      <c r="AJ274" s="260"/>
      <c r="AK274" s="260"/>
      <c r="AL274" s="260"/>
      <c r="AM274" s="260"/>
      <c r="AN274" s="260"/>
      <c r="AO274" s="260"/>
      <c r="AP274" s="260"/>
      <c r="AQ274" s="12"/>
    </row>
    <row r="275" spans="1:43" s="7" customFormat="1" x14ac:dyDescent="0.2">
      <c r="A275" s="62" t="s">
        <v>1089</v>
      </c>
      <c r="B275" s="62" t="s">
        <v>1090</v>
      </c>
      <c r="C275" s="75" t="s">
        <v>1091</v>
      </c>
      <c r="D275" s="79" t="s">
        <v>17</v>
      </c>
      <c r="E275" s="116">
        <v>8</v>
      </c>
      <c r="F275" s="63">
        <v>246.18</v>
      </c>
      <c r="G275" s="41">
        <f t="shared" si="7"/>
        <v>1969.44</v>
      </c>
      <c r="H275" s="259"/>
      <c r="I275" s="260"/>
      <c r="J275" s="260"/>
      <c r="K275" s="260"/>
      <c r="L275" s="260"/>
      <c r="M275" s="260"/>
      <c r="N275" s="260"/>
      <c r="O275" s="260"/>
      <c r="P275" s="260"/>
      <c r="Q275" s="260"/>
      <c r="R275" s="260"/>
      <c r="S275" s="260"/>
      <c r="T275" s="260"/>
      <c r="U275" s="260"/>
      <c r="V275" s="260"/>
      <c r="W275" s="260"/>
      <c r="X275" s="260"/>
      <c r="Y275" s="260"/>
      <c r="Z275" s="260"/>
      <c r="AA275" s="260"/>
      <c r="AB275" s="260"/>
      <c r="AC275" s="260"/>
      <c r="AD275" s="260"/>
      <c r="AE275" s="260"/>
      <c r="AF275" s="260"/>
      <c r="AG275" s="260"/>
      <c r="AH275" s="260"/>
      <c r="AI275" s="260"/>
      <c r="AJ275" s="260"/>
      <c r="AK275" s="260"/>
      <c r="AL275" s="260"/>
      <c r="AM275" s="260"/>
      <c r="AN275" s="260"/>
      <c r="AO275" s="260"/>
      <c r="AP275" s="260"/>
      <c r="AQ275" s="12"/>
    </row>
    <row r="276" spans="1:43" s="7" customFormat="1" x14ac:dyDescent="0.2">
      <c r="A276" s="62" t="s">
        <v>1092</v>
      </c>
      <c r="B276" s="62" t="s">
        <v>1093</v>
      </c>
      <c r="C276" s="75" t="s">
        <v>1094</v>
      </c>
      <c r="D276" s="79" t="s">
        <v>17</v>
      </c>
      <c r="E276" s="116">
        <v>234</v>
      </c>
      <c r="F276" s="63">
        <v>35.06</v>
      </c>
      <c r="G276" s="41">
        <f t="shared" si="7"/>
        <v>8204.0400000000009</v>
      </c>
      <c r="H276" s="259"/>
      <c r="I276" s="260"/>
      <c r="J276" s="260"/>
      <c r="K276" s="260"/>
      <c r="L276" s="260"/>
      <c r="M276" s="260"/>
      <c r="N276" s="260"/>
      <c r="O276" s="260"/>
      <c r="P276" s="260"/>
      <c r="Q276" s="260"/>
      <c r="R276" s="260"/>
      <c r="S276" s="260"/>
      <c r="T276" s="260"/>
      <c r="U276" s="260"/>
      <c r="V276" s="260"/>
      <c r="W276" s="260"/>
      <c r="X276" s="260"/>
      <c r="Y276" s="260"/>
      <c r="Z276" s="260"/>
      <c r="AA276" s="260"/>
      <c r="AB276" s="260"/>
      <c r="AC276" s="260"/>
      <c r="AD276" s="260"/>
      <c r="AE276" s="260"/>
      <c r="AF276" s="260"/>
      <c r="AG276" s="260"/>
      <c r="AH276" s="260"/>
      <c r="AI276" s="260"/>
      <c r="AJ276" s="260"/>
      <c r="AK276" s="260"/>
      <c r="AL276" s="260"/>
      <c r="AM276" s="260"/>
      <c r="AN276" s="260"/>
      <c r="AO276" s="260"/>
      <c r="AP276" s="260"/>
      <c r="AQ276" s="12"/>
    </row>
    <row r="277" spans="1:43" s="7" customFormat="1" x14ac:dyDescent="0.2">
      <c r="A277" s="62" t="s">
        <v>1095</v>
      </c>
      <c r="B277" s="62" t="s">
        <v>1096</v>
      </c>
      <c r="C277" s="75" t="s">
        <v>1097</v>
      </c>
      <c r="D277" s="79" t="s">
        <v>1098</v>
      </c>
      <c r="E277" s="115">
        <v>1</v>
      </c>
      <c r="F277" s="63">
        <v>1936.84</v>
      </c>
      <c r="G277" s="41">
        <f t="shared" si="7"/>
        <v>1936.84</v>
      </c>
      <c r="H277" s="259"/>
      <c r="I277" s="260"/>
      <c r="J277" s="260"/>
      <c r="K277" s="260"/>
      <c r="L277" s="260"/>
      <c r="M277" s="260"/>
      <c r="N277" s="260"/>
      <c r="O277" s="260"/>
      <c r="P277" s="260"/>
      <c r="Q277" s="260"/>
      <c r="R277" s="260"/>
      <c r="S277" s="260"/>
      <c r="T277" s="260"/>
      <c r="U277" s="260"/>
      <c r="V277" s="260"/>
      <c r="W277" s="260"/>
      <c r="X277" s="260"/>
      <c r="Y277" s="260"/>
      <c r="Z277" s="260"/>
      <c r="AA277" s="260"/>
      <c r="AB277" s="260"/>
      <c r="AC277" s="260"/>
      <c r="AD277" s="260"/>
      <c r="AE277" s="260"/>
      <c r="AF277" s="260"/>
      <c r="AG277" s="260"/>
      <c r="AH277" s="260"/>
      <c r="AI277" s="260"/>
      <c r="AJ277" s="260"/>
      <c r="AK277" s="260"/>
      <c r="AL277" s="260"/>
      <c r="AM277" s="260"/>
      <c r="AN277" s="260"/>
      <c r="AO277" s="260"/>
      <c r="AP277" s="260"/>
      <c r="AQ277" s="12"/>
    </row>
    <row r="278" spans="1:43" s="7" customFormat="1" x14ac:dyDescent="0.2">
      <c r="A278" s="62" t="s">
        <v>1099</v>
      </c>
      <c r="B278" s="62" t="s">
        <v>1100</v>
      </c>
      <c r="C278" s="75" t="s">
        <v>1101</v>
      </c>
      <c r="D278" s="79"/>
      <c r="E278" s="328"/>
      <c r="F278" s="326"/>
      <c r="G278" s="41"/>
      <c r="H278" s="259"/>
      <c r="I278" s="260"/>
      <c r="J278" s="260"/>
      <c r="K278" s="260"/>
      <c r="L278" s="260"/>
      <c r="M278" s="260"/>
      <c r="N278" s="260"/>
      <c r="O278" s="260"/>
      <c r="P278" s="260"/>
      <c r="Q278" s="260"/>
      <c r="R278" s="260"/>
      <c r="S278" s="260"/>
      <c r="T278" s="260"/>
      <c r="U278" s="260"/>
      <c r="V278" s="260"/>
      <c r="W278" s="260"/>
      <c r="X278" s="260"/>
      <c r="Y278" s="260"/>
      <c r="Z278" s="260"/>
      <c r="AA278" s="260"/>
      <c r="AB278" s="260"/>
      <c r="AC278" s="260"/>
      <c r="AD278" s="260"/>
      <c r="AE278" s="260"/>
      <c r="AF278" s="260"/>
      <c r="AG278" s="260"/>
      <c r="AH278" s="260"/>
      <c r="AI278" s="260"/>
      <c r="AJ278" s="260"/>
      <c r="AK278" s="260"/>
      <c r="AL278" s="260"/>
      <c r="AM278" s="260"/>
      <c r="AN278" s="260"/>
      <c r="AO278" s="260"/>
      <c r="AP278" s="260"/>
      <c r="AQ278" s="12"/>
    </row>
    <row r="279" spans="1:43" s="7" customFormat="1" x14ac:dyDescent="0.2">
      <c r="A279" s="62" t="s">
        <v>1102</v>
      </c>
      <c r="B279" s="62" t="s">
        <v>1103</v>
      </c>
      <c r="C279" s="75" t="s">
        <v>1103</v>
      </c>
      <c r="D279" s="79" t="s">
        <v>17</v>
      </c>
      <c r="E279" s="115">
        <v>2</v>
      </c>
      <c r="F279" s="367">
        <v>300.52999999999997</v>
      </c>
      <c r="G279" s="41">
        <f t="shared" si="7"/>
        <v>601.05999999999995</v>
      </c>
      <c r="H279" s="259"/>
      <c r="I279" s="260"/>
      <c r="J279" s="260"/>
      <c r="K279" s="260"/>
      <c r="L279" s="260"/>
      <c r="M279" s="260"/>
      <c r="N279" s="260"/>
      <c r="O279" s="260"/>
      <c r="P279" s="260"/>
      <c r="Q279" s="260"/>
      <c r="R279" s="260"/>
      <c r="S279" s="260"/>
      <c r="T279" s="260"/>
      <c r="U279" s="260"/>
      <c r="V279" s="260"/>
      <c r="W279" s="260"/>
      <c r="X279" s="260"/>
      <c r="Y279" s="260"/>
      <c r="Z279" s="260"/>
      <c r="AA279" s="260"/>
      <c r="AB279" s="260"/>
      <c r="AC279" s="260"/>
      <c r="AD279" s="260"/>
      <c r="AE279" s="260"/>
      <c r="AF279" s="260"/>
      <c r="AG279" s="260"/>
      <c r="AH279" s="260"/>
      <c r="AI279" s="260"/>
      <c r="AJ279" s="260"/>
      <c r="AK279" s="260"/>
      <c r="AL279" s="260"/>
      <c r="AM279" s="260"/>
      <c r="AN279" s="260"/>
      <c r="AO279" s="260"/>
      <c r="AP279" s="260"/>
      <c r="AQ279" s="12"/>
    </row>
    <row r="280" spans="1:43" s="7" customFormat="1" x14ac:dyDescent="0.2">
      <c r="A280" s="62" t="s">
        <v>1104</v>
      </c>
      <c r="B280" s="62" t="s">
        <v>1105</v>
      </c>
      <c r="C280" s="75" t="s">
        <v>1106</v>
      </c>
      <c r="D280" s="79"/>
      <c r="E280" s="328"/>
      <c r="F280" s="326"/>
      <c r="G280" s="41"/>
      <c r="H280" s="259"/>
      <c r="I280" s="260"/>
      <c r="J280" s="260"/>
      <c r="K280" s="260"/>
      <c r="L280" s="260"/>
      <c r="M280" s="260"/>
      <c r="N280" s="260"/>
      <c r="O280" s="260"/>
      <c r="P280" s="260"/>
      <c r="Q280" s="260"/>
      <c r="R280" s="260"/>
      <c r="S280" s="260"/>
      <c r="T280" s="260"/>
      <c r="U280" s="260"/>
      <c r="V280" s="260"/>
      <c r="W280" s="260"/>
      <c r="X280" s="260"/>
      <c r="Y280" s="260"/>
      <c r="Z280" s="260"/>
      <c r="AA280" s="260"/>
      <c r="AB280" s="260"/>
      <c r="AC280" s="260"/>
      <c r="AD280" s="260"/>
      <c r="AE280" s="260"/>
      <c r="AF280" s="260"/>
      <c r="AG280" s="260"/>
      <c r="AH280" s="260"/>
      <c r="AI280" s="260"/>
      <c r="AJ280" s="260"/>
      <c r="AK280" s="260"/>
      <c r="AL280" s="260"/>
      <c r="AM280" s="260"/>
      <c r="AN280" s="260"/>
      <c r="AO280" s="260"/>
      <c r="AP280" s="260"/>
      <c r="AQ280" s="12"/>
    </row>
    <row r="281" spans="1:43" s="7" customFormat="1" x14ac:dyDescent="0.2">
      <c r="A281" s="62" t="s">
        <v>1107</v>
      </c>
      <c r="B281" s="62" t="s">
        <v>1108</v>
      </c>
      <c r="C281" s="75" t="s">
        <v>1108</v>
      </c>
      <c r="D281" s="79" t="s">
        <v>17</v>
      </c>
      <c r="E281" s="115">
        <v>1</v>
      </c>
      <c r="F281" s="63">
        <v>2293.62</v>
      </c>
      <c r="G281" s="41">
        <f t="shared" si="7"/>
        <v>2293.62</v>
      </c>
      <c r="H281" s="259"/>
      <c r="I281" s="260"/>
      <c r="J281" s="260"/>
      <c r="K281" s="260"/>
      <c r="L281" s="260"/>
      <c r="M281" s="260"/>
      <c r="N281" s="260"/>
      <c r="O281" s="260"/>
      <c r="P281" s="260"/>
      <c r="Q281" s="260"/>
      <c r="R281" s="260"/>
      <c r="S281" s="260"/>
      <c r="T281" s="260"/>
      <c r="U281" s="260"/>
      <c r="V281" s="260"/>
      <c r="W281" s="260"/>
      <c r="X281" s="260"/>
      <c r="Y281" s="260"/>
      <c r="Z281" s="260"/>
      <c r="AA281" s="260"/>
      <c r="AB281" s="260"/>
      <c r="AC281" s="260"/>
      <c r="AD281" s="260"/>
      <c r="AE281" s="260"/>
      <c r="AF281" s="260"/>
      <c r="AG281" s="260"/>
      <c r="AH281" s="260"/>
      <c r="AI281" s="260"/>
      <c r="AJ281" s="260"/>
      <c r="AK281" s="260"/>
      <c r="AL281" s="260"/>
      <c r="AM281" s="260"/>
      <c r="AN281" s="260"/>
      <c r="AO281" s="260"/>
      <c r="AP281" s="260"/>
      <c r="AQ281" s="12"/>
    </row>
    <row r="282" spans="1:43" s="7" customFormat="1" x14ac:dyDescent="0.2">
      <c r="A282" s="62" t="s">
        <v>1109</v>
      </c>
      <c r="B282" s="62" t="s">
        <v>1110</v>
      </c>
      <c r="C282" s="75" t="s">
        <v>1111</v>
      </c>
      <c r="D282" s="79"/>
      <c r="E282" s="328"/>
      <c r="F282" s="326"/>
      <c r="G282" s="41"/>
      <c r="H282" s="259"/>
      <c r="I282" s="260"/>
      <c r="J282" s="260"/>
      <c r="K282" s="260"/>
      <c r="L282" s="260"/>
      <c r="M282" s="260"/>
      <c r="N282" s="260"/>
      <c r="O282" s="260"/>
      <c r="P282" s="260"/>
      <c r="Q282" s="260"/>
      <c r="R282" s="260"/>
      <c r="S282" s="260"/>
      <c r="T282" s="260"/>
      <c r="U282" s="260"/>
      <c r="V282" s="260"/>
      <c r="W282" s="260"/>
      <c r="X282" s="260"/>
      <c r="Y282" s="260"/>
      <c r="Z282" s="260"/>
      <c r="AA282" s="260"/>
      <c r="AB282" s="260"/>
      <c r="AC282" s="260"/>
      <c r="AD282" s="260"/>
      <c r="AE282" s="260"/>
      <c r="AF282" s="260"/>
      <c r="AG282" s="260"/>
      <c r="AH282" s="260"/>
      <c r="AI282" s="260"/>
      <c r="AJ282" s="260"/>
      <c r="AK282" s="260"/>
      <c r="AL282" s="260"/>
      <c r="AM282" s="260"/>
      <c r="AN282" s="260"/>
      <c r="AO282" s="260"/>
      <c r="AP282" s="260"/>
      <c r="AQ282" s="12"/>
    </row>
    <row r="283" spans="1:43" s="7" customFormat="1" x14ac:dyDescent="0.2">
      <c r="A283" s="62" t="s">
        <v>1112</v>
      </c>
      <c r="B283" s="62" t="s">
        <v>1113</v>
      </c>
      <c r="C283" s="75" t="s">
        <v>1114</v>
      </c>
      <c r="D283" s="79" t="s">
        <v>17</v>
      </c>
      <c r="E283" s="115">
        <v>1</v>
      </c>
      <c r="F283" s="63">
        <v>1947.53</v>
      </c>
      <c r="G283" s="41">
        <f t="shared" si="7"/>
        <v>1947.53</v>
      </c>
      <c r="H283" s="259"/>
      <c r="I283" s="260"/>
      <c r="J283" s="260"/>
      <c r="K283" s="260"/>
      <c r="L283" s="260"/>
      <c r="M283" s="260"/>
      <c r="N283" s="260"/>
      <c r="O283" s="260"/>
      <c r="P283" s="260"/>
      <c r="Q283" s="260"/>
      <c r="R283" s="260"/>
      <c r="S283" s="260"/>
      <c r="T283" s="260"/>
      <c r="U283" s="260"/>
      <c r="V283" s="260"/>
      <c r="W283" s="260"/>
      <c r="X283" s="260"/>
      <c r="Y283" s="260"/>
      <c r="Z283" s="260"/>
      <c r="AA283" s="260"/>
      <c r="AB283" s="260"/>
      <c r="AC283" s="260"/>
      <c r="AD283" s="260"/>
      <c r="AE283" s="260"/>
      <c r="AF283" s="260"/>
      <c r="AG283" s="260"/>
      <c r="AH283" s="260"/>
      <c r="AI283" s="260"/>
      <c r="AJ283" s="260"/>
      <c r="AK283" s="260"/>
      <c r="AL283" s="260"/>
      <c r="AM283" s="260"/>
      <c r="AN283" s="260"/>
      <c r="AO283" s="260"/>
      <c r="AP283" s="260"/>
      <c r="AQ283" s="12"/>
    </row>
    <row r="284" spans="1:43" s="7" customFormat="1" ht="25.5" x14ac:dyDescent="0.2">
      <c r="A284" s="62" t="s">
        <v>1115</v>
      </c>
      <c r="B284" s="62" t="s">
        <v>1116</v>
      </c>
      <c r="C284" s="75" t="s">
        <v>1117</v>
      </c>
      <c r="D284" s="79"/>
      <c r="E284" s="328"/>
      <c r="F284" s="326"/>
      <c r="G284" s="41"/>
      <c r="H284" s="259"/>
      <c r="I284" s="260"/>
      <c r="J284" s="260"/>
      <c r="K284" s="260"/>
      <c r="L284" s="260"/>
      <c r="M284" s="260"/>
      <c r="N284" s="260"/>
      <c r="O284" s="260"/>
      <c r="P284" s="260"/>
      <c r="Q284" s="260"/>
      <c r="R284" s="260"/>
      <c r="S284" s="260"/>
      <c r="T284" s="260"/>
      <c r="U284" s="260"/>
      <c r="V284" s="260"/>
      <c r="W284" s="260"/>
      <c r="X284" s="260"/>
      <c r="Y284" s="260"/>
      <c r="Z284" s="260"/>
      <c r="AA284" s="260"/>
      <c r="AB284" s="260"/>
      <c r="AC284" s="260"/>
      <c r="AD284" s="260"/>
      <c r="AE284" s="260"/>
      <c r="AF284" s="260"/>
      <c r="AG284" s="260"/>
      <c r="AH284" s="260"/>
      <c r="AI284" s="260"/>
      <c r="AJ284" s="260"/>
      <c r="AK284" s="260"/>
      <c r="AL284" s="260"/>
      <c r="AM284" s="260"/>
      <c r="AN284" s="260"/>
      <c r="AO284" s="260"/>
      <c r="AP284" s="260"/>
      <c r="AQ284" s="12"/>
    </row>
    <row r="285" spans="1:43" s="7" customFormat="1" x14ac:dyDescent="0.2">
      <c r="A285" s="62" t="s">
        <v>1118</v>
      </c>
      <c r="B285" s="62" t="s">
        <v>1119</v>
      </c>
      <c r="C285" s="75" t="s">
        <v>1119</v>
      </c>
      <c r="D285" s="79" t="s">
        <v>1</v>
      </c>
      <c r="E285" s="366">
        <v>219</v>
      </c>
      <c r="F285" s="367">
        <v>18.52</v>
      </c>
      <c r="G285" s="41">
        <f t="shared" si="7"/>
        <v>4055.88</v>
      </c>
      <c r="H285" s="259"/>
      <c r="I285" s="260"/>
      <c r="J285" s="260"/>
      <c r="K285" s="260"/>
      <c r="L285" s="260"/>
      <c r="M285" s="260"/>
      <c r="N285" s="260"/>
      <c r="O285" s="260"/>
      <c r="P285" s="260"/>
      <c r="Q285" s="260"/>
      <c r="R285" s="260"/>
      <c r="S285" s="260"/>
      <c r="T285" s="260"/>
      <c r="U285" s="260"/>
      <c r="V285" s="260"/>
      <c r="W285" s="260"/>
      <c r="X285" s="260"/>
      <c r="Y285" s="260"/>
      <c r="Z285" s="260"/>
      <c r="AA285" s="260"/>
      <c r="AB285" s="260"/>
      <c r="AC285" s="260"/>
      <c r="AD285" s="260"/>
      <c r="AE285" s="260"/>
      <c r="AF285" s="260"/>
      <c r="AG285" s="260"/>
      <c r="AH285" s="260"/>
      <c r="AI285" s="260"/>
      <c r="AJ285" s="260"/>
      <c r="AK285" s="260"/>
      <c r="AL285" s="260"/>
      <c r="AM285" s="260"/>
      <c r="AN285" s="260"/>
      <c r="AO285" s="260"/>
      <c r="AP285" s="260"/>
      <c r="AQ285" s="12"/>
    </row>
    <row r="286" spans="1:43" s="7" customFormat="1" x14ac:dyDescent="0.2">
      <c r="A286" s="62" t="s">
        <v>1120</v>
      </c>
      <c r="B286" s="62" t="s">
        <v>1121</v>
      </c>
      <c r="C286" s="75" t="s">
        <v>1121</v>
      </c>
      <c r="D286" s="79" t="s">
        <v>1</v>
      </c>
      <c r="E286" s="366">
        <v>62</v>
      </c>
      <c r="F286" s="367">
        <v>19.239999999999998</v>
      </c>
      <c r="G286" s="41">
        <f t="shared" si="7"/>
        <v>1192.8799999999999</v>
      </c>
      <c r="H286" s="259"/>
      <c r="I286" s="260"/>
      <c r="J286" s="260"/>
      <c r="K286" s="260"/>
      <c r="L286" s="260"/>
      <c r="M286" s="260"/>
      <c r="N286" s="260"/>
      <c r="O286" s="260"/>
      <c r="P286" s="260"/>
      <c r="Q286" s="260"/>
      <c r="R286" s="260"/>
      <c r="S286" s="260"/>
      <c r="T286" s="260"/>
      <c r="U286" s="260"/>
      <c r="V286" s="260"/>
      <c r="W286" s="260"/>
      <c r="X286" s="260"/>
      <c r="Y286" s="260"/>
      <c r="Z286" s="260"/>
      <c r="AA286" s="260"/>
      <c r="AB286" s="260"/>
      <c r="AC286" s="260"/>
      <c r="AD286" s="260"/>
      <c r="AE286" s="260"/>
      <c r="AF286" s="260"/>
      <c r="AG286" s="260"/>
      <c r="AH286" s="260"/>
      <c r="AI286" s="260"/>
      <c r="AJ286" s="260"/>
      <c r="AK286" s="260"/>
      <c r="AL286" s="260"/>
      <c r="AM286" s="260"/>
      <c r="AN286" s="260"/>
      <c r="AO286" s="260"/>
      <c r="AP286" s="260"/>
      <c r="AQ286" s="12"/>
    </row>
    <row r="287" spans="1:43" s="7" customFormat="1" x14ac:dyDescent="0.2">
      <c r="A287" s="62" t="s">
        <v>1122</v>
      </c>
      <c r="B287" s="62" t="s">
        <v>1123</v>
      </c>
      <c r="C287" s="75" t="s">
        <v>1123</v>
      </c>
      <c r="D287" s="79" t="s">
        <v>1</v>
      </c>
      <c r="E287" s="366">
        <v>950</v>
      </c>
      <c r="F287" s="367">
        <v>23.23</v>
      </c>
      <c r="G287" s="41">
        <f t="shared" si="7"/>
        <v>22068.5</v>
      </c>
      <c r="H287" s="259"/>
      <c r="I287" s="260"/>
      <c r="J287" s="260"/>
      <c r="K287" s="260"/>
      <c r="L287" s="260"/>
      <c r="M287" s="260"/>
      <c r="N287" s="260"/>
      <c r="O287" s="260"/>
      <c r="P287" s="260"/>
      <c r="Q287" s="260"/>
      <c r="R287" s="260"/>
      <c r="S287" s="260"/>
      <c r="T287" s="260"/>
      <c r="U287" s="260"/>
      <c r="V287" s="260"/>
      <c r="W287" s="260"/>
      <c r="X287" s="260"/>
      <c r="Y287" s="260"/>
      <c r="Z287" s="260"/>
      <c r="AA287" s="260"/>
      <c r="AB287" s="260"/>
      <c r="AC287" s="260"/>
      <c r="AD287" s="260"/>
      <c r="AE287" s="260"/>
      <c r="AF287" s="260"/>
      <c r="AG287" s="260"/>
      <c r="AH287" s="260"/>
      <c r="AI287" s="260"/>
      <c r="AJ287" s="260"/>
      <c r="AK287" s="260"/>
      <c r="AL287" s="260"/>
      <c r="AM287" s="260"/>
      <c r="AN287" s="260"/>
      <c r="AO287" s="260"/>
      <c r="AP287" s="260"/>
      <c r="AQ287" s="12"/>
    </row>
    <row r="288" spans="1:43" s="7" customFormat="1" x14ac:dyDescent="0.2">
      <c r="A288" s="62" t="s">
        <v>1124</v>
      </c>
      <c r="B288" s="62" t="s">
        <v>1125</v>
      </c>
      <c r="C288" s="75" t="s">
        <v>1125</v>
      </c>
      <c r="D288" s="79" t="s">
        <v>1</v>
      </c>
      <c r="E288" s="366">
        <v>70</v>
      </c>
      <c r="F288" s="367">
        <v>30.5</v>
      </c>
      <c r="G288" s="41">
        <f t="shared" si="7"/>
        <v>2135</v>
      </c>
      <c r="H288" s="259"/>
      <c r="I288" s="260"/>
      <c r="J288" s="260"/>
      <c r="K288" s="260"/>
      <c r="L288" s="260"/>
      <c r="M288" s="260"/>
      <c r="N288" s="260"/>
      <c r="O288" s="260"/>
      <c r="P288" s="260"/>
      <c r="Q288" s="260"/>
      <c r="R288" s="260"/>
      <c r="S288" s="260"/>
      <c r="T288" s="260"/>
      <c r="U288" s="260"/>
      <c r="V288" s="260"/>
      <c r="W288" s="260"/>
      <c r="X288" s="260"/>
      <c r="Y288" s="260"/>
      <c r="Z288" s="260"/>
      <c r="AA288" s="260"/>
      <c r="AB288" s="260"/>
      <c r="AC288" s="260"/>
      <c r="AD288" s="260"/>
      <c r="AE288" s="260"/>
      <c r="AF288" s="260"/>
      <c r="AG288" s="260"/>
      <c r="AH288" s="260"/>
      <c r="AI288" s="260"/>
      <c r="AJ288" s="260"/>
      <c r="AK288" s="260"/>
      <c r="AL288" s="260"/>
      <c r="AM288" s="260"/>
      <c r="AN288" s="260"/>
      <c r="AO288" s="260"/>
      <c r="AP288" s="260"/>
      <c r="AQ288" s="12"/>
    </row>
    <row r="289" spans="1:215" s="7" customFormat="1" x14ac:dyDescent="0.2">
      <c r="A289" s="62" t="s">
        <v>1126</v>
      </c>
      <c r="B289" s="62" t="s">
        <v>1127</v>
      </c>
      <c r="C289" s="75" t="s">
        <v>1127</v>
      </c>
      <c r="D289" s="79" t="s">
        <v>1</v>
      </c>
      <c r="E289" s="366">
        <v>46</v>
      </c>
      <c r="F289" s="367">
        <v>38.479999999999997</v>
      </c>
      <c r="G289" s="41">
        <f t="shared" si="7"/>
        <v>1770.08</v>
      </c>
      <c r="H289" s="259"/>
      <c r="I289" s="260"/>
      <c r="J289" s="260"/>
      <c r="K289" s="260"/>
      <c r="L289" s="260"/>
      <c r="M289" s="260"/>
      <c r="N289" s="260"/>
      <c r="O289" s="260"/>
      <c r="P289" s="260"/>
      <c r="Q289" s="260"/>
      <c r="R289" s="260"/>
      <c r="S289" s="260"/>
      <c r="T289" s="260"/>
      <c r="U289" s="260"/>
      <c r="V289" s="260"/>
      <c r="W289" s="260"/>
      <c r="X289" s="260"/>
      <c r="Y289" s="260"/>
      <c r="Z289" s="260"/>
      <c r="AA289" s="260"/>
      <c r="AB289" s="260"/>
      <c r="AC289" s="260"/>
      <c r="AD289" s="260"/>
      <c r="AE289" s="260"/>
      <c r="AF289" s="260"/>
      <c r="AG289" s="260"/>
      <c r="AH289" s="260"/>
      <c r="AI289" s="260"/>
      <c r="AJ289" s="260"/>
      <c r="AK289" s="260"/>
      <c r="AL289" s="260"/>
      <c r="AM289" s="260"/>
      <c r="AN289" s="260"/>
      <c r="AO289" s="260"/>
      <c r="AP289" s="260"/>
      <c r="AQ289" s="12"/>
    </row>
    <row r="290" spans="1:215" s="7" customFormat="1" x14ac:dyDescent="0.2">
      <c r="A290" s="62" t="s">
        <v>1128</v>
      </c>
      <c r="B290" s="62" t="s">
        <v>1129</v>
      </c>
      <c r="C290" s="75" t="s">
        <v>1130</v>
      </c>
      <c r="D290" s="79"/>
      <c r="E290" s="368"/>
      <c r="F290" s="326"/>
      <c r="G290" s="41"/>
      <c r="H290" s="259"/>
      <c r="I290" s="260"/>
      <c r="J290" s="260"/>
      <c r="K290" s="260"/>
      <c r="L290" s="260"/>
      <c r="M290" s="260"/>
      <c r="N290" s="260"/>
      <c r="O290" s="260"/>
      <c r="P290" s="260"/>
      <c r="Q290" s="260"/>
      <c r="R290" s="260"/>
      <c r="S290" s="260"/>
      <c r="T290" s="260"/>
      <c r="U290" s="260"/>
      <c r="V290" s="260"/>
      <c r="W290" s="260"/>
      <c r="X290" s="260"/>
      <c r="Y290" s="260"/>
      <c r="Z290" s="260"/>
      <c r="AA290" s="260"/>
      <c r="AB290" s="260"/>
      <c r="AC290" s="260"/>
      <c r="AD290" s="260"/>
      <c r="AE290" s="260"/>
      <c r="AF290" s="260"/>
      <c r="AG290" s="260"/>
      <c r="AH290" s="260"/>
      <c r="AI290" s="260"/>
      <c r="AJ290" s="260"/>
      <c r="AK290" s="260"/>
      <c r="AL290" s="260"/>
      <c r="AM290" s="260"/>
      <c r="AN290" s="260"/>
      <c r="AO290" s="260"/>
      <c r="AP290" s="260"/>
      <c r="AQ290" s="12"/>
    </row>
    <row r="291" spans="1:215" s="7" customFormat="1" x14ac:dyDescent="0.2">
      <c r="A291" s="62" t="s">
        <v>1131</v>
      </c>
      <c r="B291" s="62" t="s">
        <v>1132</v>
      </c>
      <c r="C291" s="75" t="s">
        <v>1132</v>
      </c>
      <c r="D291" s="79" t="s">
        <v>1</v>
      </c>
      <c r="E291" s="366">
        <v>17</v>
      </c>
      <c r="F291" s="367">
        <v>19.34</v>
      </c>
      <c r="G291" s="41">
        <f t="shared" si="7"/>
        <v>328.78</v>
      </c>
      <c r="H291" s="259"/>
      <c r="I291" s="260"/>
      <c r="J291" s="260"/>
      <c r="K291" s="260"/>
      <c r="L291" s="260"/>
      <c r="M291" s="260"/>
      <c r="N291" s="260"/>
      <c r="O291" s="260"/>
      <c r="P291" s="260"/>
      <c r="Q291" s="260"/>
      <c r="R291" s="260"/>
      <c r="S291" s="260"/>
      <c r="T291" s="260"/>
      <c r="U291" s="260"/>
      <c r="V291" s="260"/>
      <c r="W291" s="260"/>
      <c r="X291" s="260"/>
      <c r="Y291" s="260"/>
      <c r="Z291" s="260"/>
      <c r="AA291" s="260"/>
      <c r="AB291" s="260"/>
      <c r="AC291" s="260"/>
      <c r="AD291" s="260"/>
      <c r="AE291" s="260"/>
      <c r="AF291" s="260"/>
      <c r="AG291" s="260"/>
      <c r="AH291" s="260"/>
      <c r="AI291" s="260"/>
      <c r="AJ291" s="260"/>
      <c r="AK291" s="260"/>
      <c r="AL291" s="260"/>
      <c r="AM291" s="260"/>
      <c r="AN291" s="260"/>
      <c r="AO291" s="260"/>
      <c r="AP291" s="260"/>
      <c r="AQ291" s="12"/>
    </row>
    <row r="292" spans="1:215" s="7" customFormat="1" x14ac:dyDescent="0.2">
      <c r="A292" s="62" t="s">
        <v>1133</v>
      </c>
      <c r="B292" s="62" t="s">
        <v>1134</v>
      </c>
      <c r="C292" s="75" t="s">
        <v>1134</v>
      </c>
      <c r="D292" s="79" t="s">
        <v>1</v>
      </c>
      <c r="E292" s="366">
        <v>5</v>
      </c>
      <c r="F292" s="367">
        <v>23.54</v>
      </c>
      <c r="G292" s="41">
        <f t="shared" si="7"/>
        <v>117.69999999999999</v>
      </c>
      <c r="H292" s="259"/>
      <c r="I292" s="260"/>
      <c r="J292" s="260"/>
      <c r="K292" s="260"/>
      <c r="L292" s="260"/>
      <c r="M292" s="260"/>
      <c r="N292" s="260"/>
      <c r="O292" s="260"/>
      <c r="P292" s="260"/>
      <c r="Q292" s="260"/>
      <c r="R292" s="260"/>
      <c r="S292" s="260"/>
      <c r="T292" s="260"/>
      <c r="U292" s="260"/>
      <c r="V292" s="260"/>
      <c r="W292" s="260"/>
      <c r="X292" s="260"/>
      <c r="Y292" s="260"/>
      <c r="Z292" s="260"/>
      <c r="AA292" s="260"/>
      <c r="AB292" s="260"/>
      <c r="AC292" s="260"/>
      <c r="AD292" s="260"/>
      <c r="AE292" s="260"/>
      <c r="AF292" s="260"/>
      <c r="AG292" s="260"/>
      <c r="AH292" s="260"/>
      <c r="AI292" s="260"/>
      <c r="AJ292" s="260"/>
      <c r="AK292" s="260"/>
      <c r="AL292" s="260"/>
      <c r="AM292" s="260"/>
      <c r="AN292" s="260"/>
      <c r="AO292" s="260"/>
      <c r="AP292" s="260"/>
      <c r="AQ292" s="12"/>
    </row>
    <row r="293" spans="1:215" s="7" customFormat="1" x14ac:dyDescent="0.2">
      <c r="A293" s="62" t="s">
        <v>1135</v>
      </c>
      <c r="B293" s="62" t="s">
        <v>1136</v>
      </c>
      <c r="C293" s="75" t="s">
        <v>1136</v>
      </c>
      <c r="D293" s="79" t="s">
        <v>1</v>
      </c>
      <c r="E293" s="366">
        <v>98</v>
      </c>
      <c r="F293" s="367">
        <v>40.42</v>
      </c>
      <c r="G293" s="41">
        <f t="shared" si="7"/>
        <v>3961.1600000000003</v>
      </c>
      <c r="H293" s="259"/>
      <c r="I293" s="260"/>
      <c r="J293" s="260"/>
      <c r="K293" s="260"/>
      <c r="L293" s="260"/>
      <c r="M293" s="260"/>
      <c r="N293" s="260"/>
      <c r="O293" s="260"/>
      <c r="P293" s="260"/>
      <c r="Q293" s="260"/>
      <c r="R293" s="260"/>
      <c r="S293" s="260"/>
      <c r="T293" s="260"/>
      <c r="U293" s="260"/>
      <c r="V293" s="260"/>
      <c r="W293" s="260"/>
      <c r="X293" s="260"/>
      <c r="Y293" s="260"/>
      <c r="Z293" s="260"/>
      <c r="AA293" s="260"/>
      <c r="AB293" s="260"/>
      <c r="AC293" s="260"/>
      <c r="AD293" s="260"/>
      <c r="AE293" s="260"/>
      <c r="AF293" s="260"/>
      <c r="AG293" s="260"/>
      <c r="AH293" s="260"/>
      <c r="AI293" s="260"/>
      <c r="AJ293" s="260"/>
      <c r="AK293" s="260"/>
      <c r="AL293" s="260"/>
      <c r="AM293" s="260"/>
      <c r="AN293" s="260"/>
      <c r="AO293" s="260"/>
      <c r="AP293" s="260"/>
      <c r="AQ293" s="12"/>
    </row>
    <row r="294" spans="1:215" s="7" customFormat="1" x14ac:dyDescent="0.2">
      <c r="A294" s="62" t="s">
        <v>1137</v>
      </c>
      <c r="B294" s="62" t="s">
        <v>1138</v>
      </c>
      <c r="C294" s="75" t="s">
        <v>1139</v>
      </c>
      <c r="D294" s="79"/>
      <c r="E294" s="368"/>
      <c r="F294" s="326"/>
      <c r="G294" s="41"/>
      <c r="H294" s="259"/>
      <c r="I294" s="260"/>
      <c r="J294" s="260"/>
      <c r="K294" s="260"/>
      <c r="L294" s="260"/>
      <c r="M294" s="260"/>
      <c r="N294" s="260"/>
      <c r="O294" s="260"/>
      <c r="P294" s="260"/>
      <c r="Q294" s="260"/>
      <c r="R294" s="260"/>
      <c r="S294" s="260"/>
      <c r="T294" s="260"/>
      <c r="U294" s="260"/>
      <c r="V294" s="260"/>
      <c r="W294" s="260"/>
      <c r="X294" s="260"/>
      <c r="Y294" s="260"/>
      <c r="Z294" s="260"/>
      <c r="AA294" s="260"/>
      <c r="AB294" s="260"/>
      <c r="AC294" s="260"/>
      <c r="AD294" s="260"/>
      <c r="AE294" s="260"/>
      <c r="AF294" s="260"/>
      <c r="AG294" s="260"/>
      <c r="AH294" s="260"/>
      <c r="AI294" s="260"/>
      <c r="AJ294" s="260"/>
      <c r="AK294" s="260"/>
      <c r="AL294" s="260"/>
      <c r="AM294" s="260"/>
      <c r="AN294" s="260"/>
      <c r="AO294" s="260"/>
      <c r="AP294" s="260"/>
      <c r="AQ294" s="12"/>
    </row>
    <row r="295" spans="1:215" s="7" customFormat="1" x14ac:dyDescent="0.2">
      <c r="A295" s="62" t="s">
        <v>1140</v>
      </c>
      <c r="B295" s="62" t="s">
        <v>1141</v>
      </c>
      <c r="C295" s="75" t="s">
        <v>1141</v>
      </c>
      <c r="D295" s="79" t="s">
        <v>1</v>
      </c>
      <c r="E295" s="366">
        <v>120</v>
      </c>
      <c r="F295" s="367">
        <v>48.17</v>
      </c>
      <c r="G295" s="41">
        <f t="shared" si="7"/>
        <v>5780.4000000000005</v>
      </c>
      <c r="H295" s="259"/>
      <c r="I295" s="260"/>
      <c r="J295" s="260"/>
      <c r="K295" s="260"/>
      <c r="L295" s="260"/>
      <c r="M295" s="260"/>
      <c r="N295" s="260"/>
      <c r="O295" s="260"/>
      <c r="P295" s="260"/>
      <c r="Q295" s="260"/>
      <c r="R295" s="260"/>
      <c r="S295" s="260"/>
      <c r="T295" s="260"/>
      <c r="U295" s="260"/>
      <c r="V295" s="260"/>
      <c r="W295" s="260"/>
      <c r="X295" s="260"/>
      <c r="Y295" s="260"/>
      <c r="Z295" s="260"/>
      <c r="AA295" s="260"/>
      <c r="AB295" s="260"/>
      <c r="AC295" s="260"/>
      <c r="AD295" s="260"/>
      <c r="AE295" s="260"/>
      <c r="AF295" s="260"/>
      <c r="AG295" s="260"/>
      <c r="AH295" s="260"/>
      <c r="AI295" s="260"/>
      <c r="AJ295" s="260"/>
      <c r="AK295" s="260"/>
      <c r="AL295" s="260"/>
      <c r="AM295" s="260"/>
      <c r="AN295" s="260"/>
      <c r="AO295" s="260"/>
      <c r="AP295" s="260"/>
      <c r="AQ295" s="12"/>
    </row>
    <row r="296" spans="1:215" s="7" customFormat="1" x14ac:dyDescent="0.2">
      <c r="A296" s="62" t="s">
        <v>1142</v>
      </c>
      <c r="B296" s="62" t="s">
        <v>1143</v>
      </c>
      <c r="C296" s="75" t="s">
        <v>1143</v>
      </c>
      <c r="D296" s="79" t="s">
        <v>1</v>
      </c>
      <c r="E296" s="366">
        <v>110</v>
      </c>
      <c r="F296" s="367">
        <v>51.09</v>
      </c>
      <c r="G296" s="41">
        <f t="shared" si="7"/>
        <v>5619.9000000000005</v>
      </c>
      <c r="H296" s="259"/>
      <c r="I296" s="260"/>
      <c r="J296" s="260"/>
      <c r="K296" s="260"/>
      <c r="L296" s="260"/>
      <c r="M296" s="260"/>
      <c r="N296" s="260"/>
      <c r="O296" s="260"/>
      <c r="P296" s="260"/>
      <c r="Q296" s="260"/>
      <c r="R296" s="260"/>
      <c r="S296" s="260"/>
      <c r="T296" s="260"/>
      <c r="U296" s="260"/>
      <c r="V296" s="260"/>
      <c r="W296" s="260"/>
      <c r="X296" s="260"/>
      <c r="Y296" s="260"/>
      <c r="Z296" s="260"/>
      <c r="AA296" s="260"/>
      <c r="AB296" s="260"/>
      <c r="AC296" s="260"/>
      <c r="AD296" s="260"/>
      <c r="AE296" s="260"/>
      <c r="AF296" s="260"/>
      <c r="AG296" s="260"/>
      <c r="AH296" s="260"/>
      <c r="AI296" s="260"/>
      <c r="AJ296" s="260"/>
      <c r="AK296" s="260"/>
      <c r="AL296" s="260"/>
      <c r="AM296" s="260"/>
      <c r="AN296" s="260"/>
      <c r="AO296" s="260"/>
      <c r="AP296" s="260"/>
      <c r="AQ296" s="12"/>
    </row>
    <row r="297" spans="1:215" s="7" customFormat="1" x14ac:dyDescent="0.2">
      <c r="A297" s="62" t="s">
        <v>1144</v>
      </c>
      <c r="B297" s="62" t="s">
        <v>1145</v>
      </c>
      <c r="C297" s="75" t="s">
        <v>1146</v>
      </c>
      <c r="D297" s="79"/>
      <c r="E297" s="328"/>
      <c r="F297" s="326"/>
      <c r="G297" s="41"/>
      <c r="H297" s="259"/>
      <c r="I297" s="260"/>
      <c r="J297" s="260"/>
      <c r="K297" s="260"/>
      <c r="L297" s="260"/>
      <c r="M297" s="260"/>
      <c r="N297" s="260"/>
      <c r="O297" s="260"/>
      <c r="P297" s="260"/>
      <c r="Q297" s="260"/>
      <c r="R297" s="260"/>
      <c r="S297" s="260"/>
      <c r="T297" s="260"/>
      <c r="U297" s="260"/>
      <c r="V297" s="260"/>
      <c r="W297" s="260"/>
      <c r="X297" s="260"/>
      <c r="Y297" s="260"/>
      <c r="Z297" s="260"/>
      <c r="AA297" s="260"/>
      <c r="AB297" s="260"/>
      <c r="AC297" s="260"/>
      <c r="AD297" s="260"/>
      <c r="AE297" s="260"/>
      <c r="AF297" s="260"/>
      <c r="AG297" s="260"/>
      <c r="AH297" s="260"/>
      <c r="AI297" s="260"/>
      <c r="AJ297" s="260"/>
      <c r="AK297" s="260"/>
      <c r="AL297" s="260"/>
      <c r="AM297" s="260"/>
      <c r="AN297" s="260"/>
      <c r="AO297" s="260"/>
      <c r="AP297" s="260"/>
      <c r="AQ297" s="12"/>
    </row>
    <row r="298" spans="1:215" s="7" customFormat="1" x14ac:dyDescent="0.2">
      <c r="A298" s="62" t="s">
        <v>1147</v>
      </c>
      <c r="B298" s="62" t="s">
        <v>1148</v>
      </c>
      <c r="C298" s="75" t="s">
        <v>1148</v>
      </c>
      <c r="D298" s="79" t="s">
        <v>1</v>
      </c>
      <c r="E298" s="366">
        <v>30</v>
      </c>
      <c r="F298" s="117">
        <v>53.08</v>
      </c>
      <c r="G298" s="41">
        <f t="shared" si="7"/>
        <v>1592.3999999999999</v>
      </c>
      <c r="H298" s="261"/>
      <c r="I298" s="262"/>
      <c r="J298" s="262"/>
      <c r="K298" s="262"/>
      <c r="L298" s="262"/>
      <c r="M298" s="262"/>
      <c r="N298" s="262"/>
      <c r="O298" s="262"/>
      <c r="P298" s="262"/>
      <c r="Q298" s="262"/>
      <c r="R298" s="262"/>
      <c r="S298" s="262"/>
      <c r="T298" s="262"/>
      <c r="U298" s="262"/>
      <c r="V298" s="262"/>
      <c r="W298" s="262"/>
      <c r="X298" s="262"/>
      <c r="Y298" s="262"/>
      <c r="Z298" s="262"/>
      <c r="AA298" s="262"/>
      <c r="AB298" s="262"/>
      <c r="AC298" s="262"/>
      <c r="AD298" s="262"/>
      <c r="AE298" s="262"/>
      <c r="AF298" s="262"/>
      <c r="AG298" s="262"/>
      <c r="AH298" s="262"/>
      <c r="AI298" s="262"/>
      <c r="AJ298" s="262"/>
      <c r="AK298" s="262"/>
      <c r="AL298" s="262"/>
      <c r="AM298" s="262"/>
      <c r="AN298" s="262"/>
      <c r="AO298" s="262"/>
      <c r="AP298" s="262"/>
      <c r="AQ298" s="14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  <c r="BO298" s="3"/>
      <c r="BP298" s="3"/>
      <c r="BQ298" s="3"/>
      <c r="BR298" s="3"/>
      <c r="BS298" s="3"/>
      <c r="BT298" s="3"/>
      <c r="BU298" s="3"/>
      <c r="BV298" s="3"/>
      <c r="BW298" s="3"/>
      <c r="BX298" s="3"/>
      <c r="BY298" s="3"/>
      <c r="BZ298" s="3"/>
      <c r="CA298" s="3"/>
      <c r="CB298" s="3"/>
      <c r="CC298" s="3"/>
      <c r="CD298" s="3"/>
      <c r="CE298" s="3"/>
      <c r="CF298" s="3"/>
      <c r="CG298" s="3"/>
      <c r="CH298" s="3"/>
      <c r="CI298" s="3"/>
      <c r="CJ298" s="3"/>
      <c r="CK298" s="3"/>
      <c r="CL298" s="3"/>
      <c r="CM298" s="3"/>
      <c r="CN298" s="3"/>
      <c r="CO298" s="3"/>
      <c r="CP298" s="3"/>
      <c r="CQ298" s="3"/>
      <c r="CR298" s="3"/>
      <c r="CS298" s="3"/>
      <c r="CT298" s="3"/>
      <c r="CU298" s="3"/>
      <c r="CV298" s="3"/>
      <c r="CW298" s="3"/>
      <c r="CX298" s="3"/>
      <c r="CY298" s="3"/>
      <c r="CZ298" s="3"/>
      <c r="DA298" s="3"/>
      <c r="DB298" s="3"/>
      <c r="DC298" s="3"/>
      <c r="DD298" s="3"/>
      <c r="DE298" s="3"/>
      <c r="DF298" s="3"/>
      <c r="DG298" s="3"/>
      <c r="DH298" s="3"/>
      <c r="DI298" s="3"/>
      <c r="DJ298" s="3"/>
      <c r="DK298" s="3"/>
      <c r="DL298" s="3"/>
      <c r="DM298" s="3"/>
      <c r="DN298" s="3"/>
      <c r="DO298" s="3"/>
      <c r="DP298" s="3"/>
      <c r="DQ298" s="3"/>
      <c r="DR298" s="3"/>
      <c r="DS298" s="3"/>
      <c r="DT298" s="3"/>
      <c r="DU298" s="3"/>
      <c r="DV298" s="3"/>
      <c r="DW298" s="3"/>
      <c r="DX298" s="3"/>
      <c r="DY298" s="3"/>
      <c r="DZ298" s="3"/>
      <c r="EA298" s="3"/>
      <c r="EB298" s="3"/>
      <c r="EC298" s="3"/>
      <c r="ED298" s="3"/>
      <c r="EE298" s="3"/>
      <c r="EF298" s="3"/>
      <c r="EG298" s="3"/>
      <c r="EH298" s="3"/>
      <c r="EI298" s="3"/>
      <c r="EJ298" s="3"/>
      <c r="EK298" s="3"/>
      <c r="EL298" s="3"/>
      <c r="EM298" s="3"/>
      <c r="EN298" s="3"/>
      <c r="EO298" s="3"/>
      <c r="EP298" s="3"/>
      <c r="EQ298" s="3"/>
      <c r="ER298" s="3"/>
      <c r="ES298" s="3"/>
      <c r="ET298" s="3"/>
      <c r="EU298" s="3"/>
      <c r="EV298" s="3"/>
      <c r="EW298" s="3"/>
      <c r="EX298" s="3"/>
      <c r="EY298" s="3"/>
      <c r="EZ298" s="3"/>
      <c r="FA298" s="3"/>
      <c r="FB298" s="3"/>
      <c r="FC298" s="3"/>
      <c r="FD298" s="3"/>
      <c r="FE298" s="3"/>
      <c r="FF298" s="3"/>
      <c r="FG298" s="3"/>
      <c r="FH298" s="3"/>
      <c r="FI298" s="3"/>
      <c r="FJ298" s="3"/>
      <c r="FK298" s="3"/>
      <c r="FL298" s="3"/>
      <c r="FM298" s="3"/>
      <c r="FN298" s="3"/>
      <c r="FO298" s="3"/>
      <c r="FP298" s="3"/>
      <c r="FQ298" s="3"/>
      <c r="FR298" s="3"/>
      <c r="FS298" s="3"/>
      <c r="FT298" s="3"/>
      <c r="FU298" s="3"/>
      <c r="FV298" s="3"/>
      <c r="FW298" s="3"/>
      <c r="FX298" s="3"/>
      <c r="FY298" s="3"/>
      <c r="FZ298" s="3"/>
      <c r="GA298" s="3"/>
      <c r="GB298" s="3"/>
      <c r="GC298" s="3"/>
      <c r="GD298" s="3"/>
      <c r="GE298" s="3"/>
      <c r="GF298" s="3"/>
      <c r="GG298" s="3"/>
      <c r="GH298" s="3"/>
      <c r="GI298" s="3"/>
      <c r="GJ298" s="3"/>
      <c r="GK298" s="3"/>
      <c r="GL298" s="3"/>
      <c r="GM298" s="3"/>
      <c r="GN298" s="3"/>
      <c r="GO298" s="3"/>
      <c r="GP298" s="3"/>
      <c r="GQ298" s="3"/>
      <c r="GR298" s="3"/>
      <c r="GS298" s="3"/>
      <c r="GT298" s="3"/>
      <c r="GU298" s="3"/>
      <c r="GV298" s="3"/>
      <c r="GW298" s="3"/>
      <c r="GX298" s="3"/>
      <c r="GY298" s="3"/>
      <c r="GZ298" s="3"/>
      <c r="HA298" s="3"/>
      <c r="HB298" s="3"/>
      <c r="HC298" s="3"/>
      <c r="HD298" s="3"/>
      <c r="HE298" s="3"/>
      <c r="HF298" s="3"/>
      <c r="HG298" s="3"/>
    </row>
    <row r="299" spans="1:215" s="7" customFormat="1" x14ac:dyDescent="0.2">
      <c r="A299" s="62" t="s">
        <v>1149</v>
      </c>
      <c r="B299" s="62" t="s">
        <v>1150</v>
      </c>
      <c r="C299" s="75" t="s">
        <v>1151</v>
      </c>
      <c r="D299" s="79"/>
      <c r="E299" s="368"/>
      <c r="F299" s="326"/>
      <c r="G299" s="41"/>
      <c r="H299" s="261"/>
      <c r="I299" s="262"/>
      <c r="J299" s="262"/>
      <c r="K299" s="262"/>
      <c r="L299" s="262"/>
      <c r="M299" s="262"/>
      <c r="N299" s="262"/>
      <c r="O299" s="262"/>
      <c r="P299" s="262"/>
      <c r="Q299" s="262"/>
      <c r="R299" s="262"/>
      <c r="S299" s="262"/>
      <c r="T299" s="262"/>
      <c r="U299" s="262"/>
      <c r="V299" s="262"/>
      <c r="W299" s="262"/>
      <c r="X299" s="262"/>
      <c r="Y299" s="262"/>
      <c r="Z299" s="262"/>
      <c r="AA299" s="262"/>
      <c r="AB299" s="262"/>
      <c r="AC299" s="262"/>
      <c r="AD299" s="262"/>
      <c r="AE299" s="262"/>
      <c r="AF299" s="262"/>
      <c r="AG299" s="262"/>
      <c r="AH299" s="262"/>
      <c r="AI299" s="262"/>
      <c r="AJ299" s="262"/>
      <c r="AK299" s="262"/>
      <c r="AL299" s="262"/>
      <c r="AM299" s="262"/>
      <c r="AN299" s="262"/>
      <c r="AO299" s="262"/>
      <c r="AP299" s="262"/>
      <c r="AQ299" s="14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  <c r="BO299" s="3"/>
      <c r="BP299" s="3"/>
      <c r="BQ299" s="3"/>
      <c r="BR299" s="3"/>
      <c r="BS299" s="3"/>
      <c r="BT299" s="3"/>
      <c r="BU299" s="3"/>
      <c r="BV299" s="3"/>
      <c r="BW299" s="3"/>
      <c r="BX299" s="3"/>
      <c r="BY299" s="3"/>
      <c r="BZ299" s="3"/>
      <c r="CA299" s="3"/>
      <c r="CB299" s="3"/>
      <c r="CC299" s="3"/>
      <c r="CD299" s="3"/>
      <c r="CE299" s="3"/>
      <c r="CF299" s="3"/>
      <c r="CG299" s="3"/>
      <c r="CH299" s="3"/>
      <c r="CI299" s="3"/>
      <c r="CJ299" s="3"/>
      <c r="CK299" s="3"/>
      <c r="CL299" s="3"/>
      <c r="CM299" s="3"/>
      <c r="CN299" s="3"/>
      <c r="CO299" s="3"/>
      <c r="CP299" s="3"/>
      <c r="CQ299" s="3"/>
      <c r="CR299" s="3"/>
      <c r="CS299" s="3"/>
      <c r="CT299" s="3"/>
      <c r="CU299" s="3"/>
      <c r="CV299" s="3"/>
      <c r="CW299" s="3"/>
      <c r="CX299" s="3"/>
      <c r="CY299" s="3"/>
      <c r="CZ299" s="3"/>
      <c r="DA299" s="3"/>
      <c r="DB299" s="3"/>
      <c r="DC299" s="3"/>
      <c r="DD299" s="3"/>
      <c r="DE299" s="3"/>
      <c r="DF299" s="3"/>
      <c r="DG299" s="3"/>
      <c r="DH299" s="3"/>
      <c r="DI299" s="3"/>
      <c r="DJ299" s="3"/>
      <c r="DK299" s="3"/>
      <c r="DL299" s="3"/>
      <c r="DM299" s="3"/>
      <c r="DN299" s="3"/>
      <c r="DO299" s="3"/>
      <c r="DP299" s="3"/>
      <c r="DQ299" s="3"/>
      <c r="DR299" s="3"/>
      <c r="DS299" s="3"/>
      <c r="DT299" s="3"/>
      <c r="DU299" s="3"/>
      <c r="DV299" s="3"/>
      <c r="DW299" s="3"/>
      <c r="DX299" s="3"/>
      <c r="DY299" s="3"/>
      <c r="DZ299" s="3"/>
      <c r="EA299" s="3"/>
      <c r="EB299" s="3"/>
      <c r="EC299" s="3"/>
      <c r="ED299" s="3"/>
      <c r="EE299" s="3"/>
      <c r="EF299" s="3"/>
      <c r="EG299" s="3"/>
      <c r="EH299" s="3"/>
      <c r="EI299" s="3"/>
      <c r="EJ299" s="3"/>
      <c r="EK299" s="3"/>
      <c r="EL299" s="3"/>
      <c r="EM299" s="3"/>
      <c r="EN299" s="3"/>
      <c r="EO299" s="3"/>
      <c r="EP299" s="3"/>
      <c r="EQ299" s="3"/>
      <c r="ER299" s="3"/>
      <c r="ES299" s="3"/>
      <c r="ET299" s="3"/>
      <c r="EU299" s="3"/>
      <c r="EV299" s="3"/>
      <c r="EW299" s="3"/>
      <c r="EX299" s="3"/>
      <c r="EY299" s="3"/>
      <c r="EZ299" s="3"/>
      <c r="FA299" s="3"/>
      <c r="FB299" s="3"/>
      <c r="FC299" s="3"/>
      <c r="FD299" s="3"/>
      <c r="FE299" s="3"/>
      <c r="FF299" s="3"/>
      <c r="FG299" s="3"/>
      <c r="FH299" s="3"/>
      <c r="FI299" s="3"/>
      <c r="FJ299" s="3"/>
      <c r="FK299" s="3"/>
      <c r="FL299" s="3"/>
      <c r="FM299" s="3"/>
      <c r="FN299" s="3"/>
      <c r="FO299" s="3"/>
      <c r="FP299" s="3"/>
      <c r="FQ299" s="3"/>
      <c r="FR299" s="3"/>
      <c r="FS299" s="3"/>
      <c r="FT299" s="3"/>
      <c r="FU299" s="3"/>
      <c r="FV299" s="3"/>
      <c r="FW299" s="3"/>
      <c r="FX299" s="3"/>
      <c r="FY299" s="3"/>
      <c r="FZ299" s="3"/>
      <c r="GA299" s="3"/>
      <c r="GB299" s="3"/>
      <c r="GC299" s="3"/>
      <c r="GD299" s="3"/>
      <c r="GE299" s="3"/>
      <c r="GF299" s="3"/>
      <c r="GG299" s="3"/>
      <c r="GH299" s="3"/>
      <c r="GI299" s="3"/>
      <c r="GJ299" s="3"/>
      <c r="GK299" s="3"/>
      <c r="GL299" s="3"/>
      <c r="GM299" s="3"/>
      <c r="GN299" s="3"/>
      <c r="GO299" s="3"/>
      <c r="GP299" s="3"/>
      <c r="GQ299" s="3"/>
      <c r="GR299" s="3"/>
      <c r="GS299" s="3"/>
      <c r="GT299" s="3"/>
      <c r="GU299" s="3"/>
      <c r="GV299" s="3"/>
      <c r="GW299" s="3"/>
      <c r="GX299" s="3"/>
      <c r="GY299" s="3"/>
      <c r="GZ299" s="3"/>
      <c r="HA299" s="3"/>
      <c r="HB299" s="3"/>
      <c r="HC299" s="3"/>
      <c r="HD299" s="3"/>
      <c r="HE299" s="3"/>
      <c r="HF299" s="3"/>
      <c r="HG299" s="3"/>
    </row>
    <row r="300" spans="1:215" s="7" customFormat="1" x14ac:dyDescent="0.2">
      <c r="A300" s="62" t="s">
        <v>1152</v>
      </c>
      <c r="B300" s="62" t="s">
        <v>1153</v>
      </c>
      <c r="C300" s="75" t="s">
        <v>1153</v>
      </c>
      <c r="D300" s="79" t="s">
        <v>1</v>
      </c>
      <c r="E300" s="366">
        <v>246</v>
      </c>
      <c r="F300" s="117">
        <v>11.39</v>
      </c>
      <c r="G300" s="41">
        <f t="shared" si="7"/>
        <v>2801.94</v>
      </c>
      <c r="H300" s="259"/>
      <c r="I300" s="260"/>
      <c r="J300" s="260"/>
      <c r="K300" s="260"/>
      <c r="L300" s="260"/>
      <c r="M300" s="260"/>
      <c r="N300" s="260"/>
      <c r="O300" s="260"/>
      <c r="P300" s="260"/>
      <c r="Q300" s="260"/>
      <c r="R300" s="260"/>
      <c r="S300" s="260"/>
      <c r="T300" s="260"/>
      <c r="U300" s="260"/>
      <c r="V300" s="260"/>
      <c r="W300" s="260"/>
      <c r="X300" s="260"/>
      <c r="Y300" s="260"/>
      <c r="Z300" s="260"/>
      <c r="AA300" s="260"/>
      <c r="AB300" s="260"/>
      <c r="AC300" s="260"/>
      <c r="AD300" s="260"/>
      <c r="AE300" s="260"/>
      <c r="AF300" s="260"/>
      <c r="AG300" s="260"/>
      <c r="AH300" s="260"/>
      <c r="AI300" s="260"/>
      <c r="AJ300" s="260"/>
      <c r="AK300" s="260"/>
      <c r="AL300" s="260"/>
      <c r="AM300" s="260"/>
      <c r="AN300" s="260"/>
      <c r="AO300" s="260"/>
      <c r="AP300" s="260"/>
      <c r="AQ300" s="12"/>
    </row>
    <row r="301" spans="1:215" s="7" customFormat="1" x14ac:dyDescent="0.2">
      <c r="A301" s="62" t="s">
        <v>427</v>
      </c>
      <c r="B301" s="62" t="s">
        <v>358</v>
      </c>
      <c r="C301" s="75" t="s">
        <v>359</v>
      </c>
      <c r="D301" s="79"/>
      <c r="E301" s="328"/>
      <c r="F301" s="326"/>
      <c r="G301" s="41"/>
      <c r="H301" s="259"/>
      <c r="I301" s="260"/>
      <c r="J301" s="260"/>
      <c r="K301" s="260"/>
      <c r="L301" s="260"/>
      <c r="M301" s="260"/>
      <c r="N301" s="260"/>
      <c r="O301" s="260"/>
      <c r="P301" s="260"/>
      <c r="Q301" s="260"/>
      <c r="R301" s="260"/>
      <c r="S301" s="260"/>
      <c r="T301" s="260"/>
      <c r="U301" s="260"/>
      <c r="V301" s="260"/>
      <c r="W301" s="260"/>
      <c r="X301" s="260"/>
      <c r="Y301" s="260"/>
      <c r="Z301" s="260"/>
      <c r="AA301" s="260"/>
      <c r="AB301" s="260"/>
      <c r="AC301" s="260"/>
      <c r="AD301" s="260"/>
      <c r="AE301" s="260"/>
      <c r="AF301" s="260"/>
      <c r="AG301" s="260"/>
      <c r="AH301" s="260"/>
      <c r="AI301" s="260"/>
      <c r="AJ301" s="260"/>
      <c r="AK301" s="260"/>
      <c r="AL301" s="260"/>
      <c r="AM301" s="260"/>
      <c r="AN301" s="260"/>
      <c r="AO301" s="260"/>
      <c r="AP301" s="260"/>
      <c r="AQ301" s="12"/>
    </row>
    <row r="302" spans="1:215" s="7" customFormat="1" x14ac:dyDescent="0.2">
      <c r="A302" s="62" t="s">
        <v>428</v>
      </c>
      <c r="B302" s="62" t="s">
        <v>360</v>
      </c>
      <c r="C302" s="75" t="s">
        <v>360</v>
      </c>
      <c r="D302" s="79" t="s">
        <v>17</v>
      </c>
      <c r="E302" s="115">
        <v>33</v>
      </c>
      <c r="F302" s="367">
        <v>11.45</v>
      </c>
      <c r="G302" s="41">
        <f t="shared" si="7"/>
        <v>377.84999999999997</v>
      </c>
      <c r="H302" s="259"/>
      <c r="I302" s="260"/>
      <c r="J302" s="260"/>
      <c r="K302" s="260"/>
      <c r="L302" s="260"/>
      <c r="M302" s="260"/>
      <c r="N302" s="260"/>
      <c r="O302" s="260"/>
      <c r="P302" s="260"/>
      <c r="Q302" s="260"/>
      <c r="R302" s="260"/>
      <c r="S302" s="260"/>
      <c r="T302" s="260"/>
      <c r="U302" s="260"/>
      <c r="V302" s="260"/>
      <c r="W302" s="260"/>
      <c r="X302" s="260"/>
      <c r="Y302" s="260"/>
      <c r="Z302" s="260"/>
      <c r="AA302" s="260"/>
      <c r="AB302" s="260"/>
      <c r="AC302" s="260"/>
      <c r="AD302" s="260"/>
      <c r="AE302" s="260"/>
      <c r="AF302" s="260"/>
      <c r="AG302" s="260"/>
      <c r="AH302" s="260"/>
      <c r="AI302" s="260"/>
      <c r="AJ302" s="260"/>
      <c r="AK302" s="260"/>
      <c r="AL302" s="260"/>
      <c r="AM302" s="260"/>
      <c r="AN302" s="260"/>
      <c r="AO302" s="260"/>
      <c r="AP302" s="260"/>
      <c r="AQ302" s="12"/>
    </row>
    <row r="303" spans="1:215" s="7" customFormat="1" x14ac:dyDescent="0.2">
      <c r="A303" s="62" t="s">
        <v>429</v>
      </c>
      <c r="B303" s="62" t="s">
        <v>361</v>
      </c>
      <c r="C303" s="75" t="s">
        <v>362</v>
      </c>
      <c r="D303" s="79" t="s">
        <v>17</v>
      </c>
      <c r="E303" s="115">
        <v>33</v>
      </c>
      <c r="F303" s="367">
        <v>11.2</v>
      </c>
      <c r="G303" s="41">
        <f t="shared" si="7"/>
        <v>369.59999999999997</v>
      </c>
      <c r="H303" s="259"/>
      <c r="I303" s="260"/>
      <c r="J303" s="260"/>
      <c r="K303" s="260"/>
      <c r="L303" s="260"/>
      <c r="M303" s="260"/>
      <c r="N303" s="260"/>
      <c r="O303" s="260"/>
      <c r="P303" s="260"/>
      <c r="Q303" s="260"/>
      <c r="R303" s="260"/>
      <c r="S303" s="260"/>
      <c r="T303" s="260"/>
      <c r="U303" s="260"/>
      <c r="V303" s="260"/>
      <c r="W303" s="260"/>
      <c r="X303" s="260"/>
      <c r="Y303" s="260"/>
      <c r="Z303" s="260"/>
      <c r="AA303" s="260"/>
      <c r="AB303" s="260"/>
      <c r="AC303" s="260"/>
      <c r="AD303" s="260"/>
      <c r="AE303" s="260"/>
      <c r="AF303" s="260"/>
      <c r="AG303" s="260"/>
      <c r="AH303" s="260"/>
      <c r="AI303" s="260"/>
      <c r="AJ303" s="260"/>
      <c r="AK303" s="260"/>
      <c r="AL303" s="260"/>
      <c r="AM303" s="260"/>
      <c r="AN303" s="260"/>
      <c r="AO303" s="260"/>
      <c r="AP303" s="260"/>
      <c r="AQ303" s="12"/>
    </row>
    <row r="304" spans="1:215" s="7" customFormat="1" x14ac:dyDescent="0.2">
      <c r="A304" s="62" t="s">
        <v>1154</v>
      </c>
      <c r="B304" s="62" t="s">
        <v>1155</v>
      </c>
      <c r="C304" s="75" t="s">
        <v>1156</v>
      </c>
      <c r="D304" s="79"/>
      <c r="E304" s="328"/>
      <c r="F304" s="326"/>
      <c r="G304" s="41"/>
      <c r="H304" s="259"/>
      <c r="I304" s="260"/>
      <c r="J304" s="260"/>
      <c r="K304" s="260"/>
      <c r="L304" s="260"/>
      <c r="M304" s="260"/>
      <c r="N304" s="260"/>
      <c r="O304" s="260"/>
      <c r="P304" s="260"/>
      <c r="Q304" s="260"/>
      <c r="R304" s="260"/>
      <c r="S304" s="260"/>
      <c r="T304" s="260"/>
      <c r="U304" s="260"/>
      <c r="V304" s="260"/>
      <c r="W304" s="260"/>
      <c r="X304" s="260"/>
      <c r="Y304" s="260"/>
      <c r="Z304" s="260"/>
      <c r="AA304" s="260"/>
      <c r="AB304" s="260"/>
      <c r="AC304" s="260"/>
      <c r="AD304" s="260"/>
      <c r="AE304" s="260"/>
      <c r="AF304" s="260"/>
      <c r="AG304" s="260"/>
      <c r="AH304" s="260"/>
      <c r="AI304" s="260"/>
      <c r="AJ304" s="260"/>
      <c r="AK304" s="260"/>
      <c r="AL304" s="260"/>
      <c r="AM304" s="260"/>
      <c r="AN304" s="260"/>
      <c r="AO304" s="260"/>
      <c r="AP304" s="260"/>
      <c r="AQ304" s="12"/>
    </row>
    <row r="305" spans="1:43" s="7" customFormat="1" x14ac:dyDescent="0.2">
      <c r="A305" s="62" t="s">
        <v>1157</v>
      </c>
      <c r="B305" s="62" t="s">
        <v>1158</v>
      </c>
      <c r="C305" s="75" t="s">
        <v>1158</v>
      </c>
      <c r="D305" s="79" t="s">
        <v>17</v>
      </c>
      <c r="E305" s="115">
        <v>1</v>
      </c>
      <c r="F305" s="63">
        <v>131.68</v>
      </c>
      <c r="G305" s="41">
        <f t="shared" si="7"/>
        <v>131.68</v>
      </c>
      <c r="H305" s="259"/>
      <c r="I305" s="260"/>
      <c r="J305" s="260"/>
      <c r="K305" s="260"/>
      <c r="L305" s="260"/>
      <c r="M305" s="260"/>
      <c r="N305" s="260"/>
      <c r="O305" s="260"/>
      <c r="P305" s="260"/>
      <c r="Q305" s="260"/>
      <c r="R305" s="260"/>
      <c r="S305" s="260"/>
      <c r="T305" s="260"/>
      <c r="U305" s="260"/>
      <c r="V305" s="260"/>
      <c r="W305" s="260"/>
      <c r="X305" s="260"/>
      <c r="Y305" s="260"/>
      <c r="Z305" s="260"/>
      <c r="AA305" s="260"/>
      <c r="AB305" s="260"/>
      <c r="AC305" s="260"/>
      <c r="AD305" s="260"/>
      <c r="AE305" s="260"/>
      <c r="AF305" s="260"/>
      <c r="AG305" s="260"/>
      <c r="AH305" s="260"/>
      <c r="AI305" s="260"/>
      <c r="AJ305" s="260"/>
      <c r="AK305" s="260"/>
      <c r="AL305" s="260"/>
      <c r="AM305" s="260"/>
      <c r="AN305" s="260"/>
      <c r="AO305" s="260"/>
      <c r="AP305" s="260"/>
      <c r="AQ305" s="12"/>
    </row>
    <row r="306" spans="1:43" s="7" customFormat="1" x14ac:dyDescent="0.2">
      <c r="A306" s="62" t="s">
        <v>1159</v>
      </c>
      <c r="B306" s="62" t="s">
        <v>1160</v>
      </c>
      <c r="C306" s="75" t="s">
        <v>1160</v>
      </c>
      <c r="D306" s="79" t="s">
        <v>17</v>
      </c>
      <c r="E306" s="115">
        <v>1</v>
      </c>
      <c r="F306" s="63">
        <v>159.44999999999999</v>
      </c>
      <c r="G306" s="41">
        <f t="shared" si="7"/>
        <v>159.44999999999999</v>
      </c>
      <c r="H306" s="259"/>
      <c r="I306" s="260"/>
      <c r="J306" s="260"/>
      <c r="K306" s="260"/>
      <c r="L306" s="260"/>
      <c r="M306" s="260"/>
      <c r="N306" s="260"/>
      <c r="O306" s="260"/>
      <c r="P306" s="260"/>
      <c r="Q306" s="260"/>
      <c r="R306" s="260"/>
      <c r="S306" s="260"/>
      <c r="T306" s="260"/>
      <c r="U306" s="260"/>
      <c r="V306" s="260"/>
      <c r="W306" s="260"/>
      <c r="X306" s="260"/>
      <c r="Y306" s="260"/>
      <c r="Z306" s="260"/>
      <c r="AA306" s="260"/>
      <c r="AB306" s="260"/>
      <c r="AC306" s="260"/>
      <c r="AD306" s="260"/>
      <c r="AE306" s="260"/>
      <c r="AF306" s="260"/>
      <c r="AG306" s="260"/>
      <c r="AH306" s="260"/>
      <c r="AI306" s="260"/>
      <c r="AJ306" s="260"/>
      <c r="AK306" s="260"/>
      <c r="AL306" s="260"/>
      <c r="AM306" s="260"/>
      <c r="AN306" s="260"/>
      <c r="AO306" s="260"/>
      <c r="AP306" s="260"/>
      <c r="AQ306" s="12"/>
    </row>
    <row r="307" spans="1:43" s="7" customFormat="1" x14ac:dyDescent="0.2">
      <c r="A307" s="62" t="s">
        <v>1161</v>
      </c>
      <c r="B307" s="62" t="s">
        <v>1162</v>
      </c>
      <c r="C307" s="75" t="s">
        <v>1162</v>
      </c>
      <c r="D307" s="79" t="s">
        <v>17</v>
      </c>
      <c r="E307" s="115">
        <v>9</v>
      </c>
      <c r="F307" s="63">
        <v>195.05</v>
      </c>
      <c r="G307" s="41">
        <f t="shared" si="7"/>
        <v>1755.45</v>
      </c>
      <c r="H307" s="259"/>
      <c r="I307" s="260"/>
      <c r="J307" s="260"/>
      <c r="K307" s="260"/>
      <c r="L307" s="260"/>
      <c r="M307" s="260"/>
      <c r="N307" s="260"/>
      <c r="O307" s="260"/>
      <c r="P307" s="260"/>
      <c r="Q307" s="260"/>
      <c r="R307" s="260"/>
      <c r="S307" s="260"/>
      <c r="T307" s="260"/>
      <c r="U307" s="260"/>
      <c r="V307" s="260"/>
      <c r="W307" s="260"/>
      <c r="X307" s="260"/>
      <c r="Y307" s="260"/>
      <c r="Z307" s="260"/>
      <c r="AA307" s="260"/>
      <c r="AB307" s="260"/>
      <c r="AC307" s="260"/>
      <c r="AD307" s="260"/>
      <c r="AE307" s="260"/>
      <c r="AF307" s="260"/>
      <c r="AG307" s="260"/>
      <c r="AH307" s="260"/>
      <c r="AI307" s="260"/>
      <c r="AJ307" s="260"/>
      <c r="AK307" s="260"/>
      <c r="AL307" s="260"/>
      <c r="AM307" s="260"/>
      <c r="AN307" s="260"/>
      <c r="AO307" s="260"/>
      <c r="AP307" s="260"/>
      <c r="AQ307" s="12"/>
    </row>
    <row r="308" spans="1:43" s="7" customFormat="1" x14ac:dyDescent="0.2">
      <c r="A308" s="62" t="s">
        <v>1163</v>
      </c>
      <c r="B308" s="62" t="s">
        <v>1164</v>
      </c>
      <c r="C308" s="75" t="s">
        <v>1164</v>
      </c>
      <c r="D308" s="79" t="s">
        <v>17</v>
      </c>
      <c r="E308" s="115">
        <v>2</v>
      </c>
      <c r="F308" s="63">
        <v>255.93</v>
      </c>
      <c r="G308" s="41">
        <f t="shared" si="7"/>
        <v>511.86</v>
      </c>
      <c r="H308" s="259"/>
      <c r="I308" s="260"/>
      <c r="J308" s="260"/>
      <c r="K308" s="260"/>
      <c r="L308" s="260"/>
      <c r="M308" s="260"/>
      <c r="N308" s="260"/>
      <c r="O308" s="260"/>
      <c r="P308" s="260"/>
      <c r="Q308" s="260"/>
      <c r="R308" s="260"/>
      <c r="S308" s="260"/>
      <c r="T308" s="260"/>
      <c r="U308" s="260"/>
      <c r="V308" s="260"/>
      <c r="W308" s="260"/>
      <c r="X308" s="260"/>
      <c r="Y308" s="260"/>
      <c r="Z308" s="260"/>
      <c r="AA308" s="260"/>
      <c r="AB308" s="260"/>
      <c r="AC308" s="260"/>
      <c r="AD308" s="260"/>
      <c r="AE308" s="260"/>
      <c r="AF308" s="260"/>
      <c r="AG308" s="260"/>
      <c r="AH308" s="260"/>
      <c r="AI308" s="260"/>
      <c r="AJ308" s="260"/>
      <c r="AK308" s="260"/>
      <c r="AL308" s="260"/>
      <c r="AM308" s="260"/>
      <c r="AN308" s="260"/>
      <c r="AO308" s="260"/>
      <c r="AP308" s="260"/>
      <c r="AQ308" s="12"/>
    </row>
    <row r="309" spans="1:43" s="7" customFormat="1" ht="25.5" x14ac:dyDescent="0.2">
      <c r="A309" s="62" t="s">
        <v>1165</v>
      </c>
      <c r="B309" s="62" t="s">
        <v>1166</v>
      </c>
      <c r="C309" s="75" t="s">
        <v>1167</v>
      </c>
      <c r="D309" s="79"/>
      <c r="E309" s="328"/>
      <c r="F309" s="326"/>
      <c r="G309" s="41"/>
      <c r="H309" s="259"/>
      <c r="I309" s="260"/>
      <c r="J309" s="260"/>
      <c r="K309" s="260"/>
      <c r="L309" s="260"/>
      <c r="M309" s="260"/>
      <c r="N309" s="260"/>
      <c r="O309" s="260"/>
      <c r="P309" s="260"/>
      <c r="Q309" s="260"/>
      <c r="R309" s="260"/>
      <c r="S309" s="260"/>
      <c r="T309" s="260"/>
      <c r="U309" s="260"/>
      <c r="V309" s="260"/>
      <c r="W309" s="260"/>
      <c r="X309" s="260"/>
      <c r="Y309" s="260"/>
      <c r="Z309" s="260"/>
      <c r="AA309" s="260"/>
      <c r="AB309" s="260"/>
      <c r="AC309" s="260"/>
      <c r="AD309" s="260"/>
      <c r="AE309" s="260"/>
      <c r="AF309" s="260"/>
      <c r="AG309" s="260"/>
      <c r="AH309" s="260"/>
      <c r="AI309" s="260"/>
      <c r="AJ309" s="260"/>
      <c r="AK309" s="260"/>
      <c r="AL309" s="260"/>
      <c r="AM309" s="260"/>
      <c r="AN309" s="260"/>
      <c r="AO309" s="260"/>
      <c r="AP309" s="260"/>
      <c r="AQ309" s="12"/>
    </row>
    <row r="310" spans="1:43" s="7" customFormat="1" x14ac:dyDescent="0.2">
      <c r="A310" s="62" t="s">
        <v>1168</v>
      </c>
      <c r="B310" s="62" t="s">
        <v>1169</v>
      </c>
      <c r="C310" s="75" t="s">
        <v>1170</v>
      </c>
      <c r="D310" s="79" t="s">
        <v>1</v>
      </c>
      <c r="E310" s="366">
        <v>17</v>
      </c>
      <c r="F310" s="366">
        <v>15.17</v>
      </c>
      <c r="G310" s="41">
        <f t="shared" si="7"/>
        <v>257.89</v>
      </c>
      <c r="H310" s="259"/>
      <c r="I310" s="260"/>
      <c r="J310" s="260"/>
      <c r="K310" s="260"/>
      <c r="L310" s="260"/>
      <c r="M310" s="260"/>
      <c r="N310" s="260"/>
      <c r="O310" s="260"/>
      <c r="P310" s="260"/>
      <c r="Q310" s="260"/>
      <c r="R310" s="260"/>
      <c r="S310" s="260"/>
      <c r="T310" s="260"/>
      <c r="U310" s="260"/>
      <c r="V310" s="260"/>
      <c r="W310" s="260"/>
      <c r="X310" s="260"/>
      <c r="Y310" s="260"/>
      <c r="Z310" s="260"/>
      <c r="AA310" s="260"/>
      <c r="AB310" s="260"/>
      <c r="AC310" s="260"/>
      <c r="AD310" s="260"/>
      <c r="AE310" s="260"/>
      <c r="AF310" s="260"/>
      <c r="AG310" s="260"/>
      <c r="AH310" s="260"/>
      <c r="AI310" s="260"/>
      <c r="AJ310" s="260"/>
      <c r="AK310" s="260"/>
      <c r="AL310" s="260"/>
      <c r="AM310" s="260"/>
      <c r="AN310" s="260"/>
      <c r="AO310" s="260"/>
      <c r="AP310" s="260"/>
      <c r="AQ310" s="12"/>
    </row>
    <row r="311" spans="1:43" s="7" customFormat="1" x14ac:dyDescent="0.2">
      <c r="A311" s="62" t="s">
        <v>1171</v>
      </c>
      <c r="B311" s="62" t="s">
        <v>1172</v>
      </c>
      <c r="C311" s="75" t="s">
        <v>1173</v>
      </c>
      <c r="D311" s="79" t="s">
        <v>1</v>
      </c>
      <c r="E311" s="366">
        <v>5</v>
      </c>
      <c r="F311" s="366">
        <v>17.420000000000002</v>
      </c>
      <c r="G311" s="41">
        <f t="shared" si="7"/>
        <v>87.100000000000009</v>
      </c>
      <c r="H311" s="259"/>
      <c r="I311" s="260"/>
      <c r="J311" s="260"/>
      <c r="K311" s="260"/>
      <c r="L311" s="260"/>
      <c r="M311" s="260"/>
      <c r="N311" s="260"/>
      <c r="O311" s="260"/>
      <c r="P311" s="260"/>
      <c r="Q311" s="260"/>
      <c r="R311" s="260"/>
      <c r="S311" s="260"/>
      <c r="T311" s="260"/>
      <c r="U311" s="260"/>
      <c r="V311" s="260"/>
      <c r="W311" s="260"/>
      <c r="X311" s="260"/>
      <c r="Y311" s="260"/>
      <c r="Z311" s="260"/>
      <c r="AA311" s="260"/>
      <c r="AB311" s="260"/>
      <c r="AC311" s="260"/>
      <c r="AD311" s="260"/>
      <c r="AE311" s="260"/>
      <c r="AF311" s="260"/>
      <c r="AG311" s="260"/>
      <c r="AH311" s="260"/>
      <c r="AI311" s="260"/>
      <c r="AJ311" s="260"/>
      <c r="AK311" s="260"/>
      <c r="AL311" s="260"/>
      <c r="AM311" s="260"/>
      <c r="AN311" s="260"/>
      <c r="AO311" s="260"/>
      <c r="AP311" s="260"/>
      <c r="AQ311" s="12"/>
    </row>
    <row r="312" spans="1:43" s="7" customFormat="1" x14ac:dyDescent="0.2">
      <c r="A312" s="62" t="s">
        <v>1174</v>
      </c>
      <c r="B312" s="62" t="s">
        <v>1175</v>
      </c>
      <c r="C312" s="75" t="s">
        <v>1176</v>
      </c>
      <c r="D312" s="79" t="s">
        <v>1</v>
      </c>
      <c r="E312" s="366">
        <v>98</v>
      </c>
      <c r="F312" s="366">
        <v>28.03</v>
      </c>
      <c r="G312" s="41">
        <f t="shared" si="7"/>
        <v>2746.94</v>
      </c>
      <c r="H312" s="259"/>
      <c r="I312" s="260"/>
      <c r="J312" s="260"/>
      <c r="K312" s="260"/>
      <c r="L312" s="260"/>
      <c r="M312" s="260"/>
      <c r="N312" s="260"/>
      <c r="O312" s="260"/>
      <c r="P312" s="260"/>
      <c r="Q312" s="260"/>
      <c r="R312" s="260"/>
      <c r="S312" s="260"/>
      <c r="T312" s="260"/>
      <c r="U312" s="260"/>
      <c r="V312" s="260"/>
      <c r="W312" s="260"/>
      <c r="X312" s="260"/>
      <c r="Y312" s="260"/>
      <c r="Z312" s="260"/>
      <c r="AA312" s="260"/>
      <c r="AB312" s="260"/>
      <c r="AC312" s="260"/>
      <c r="AD312" s="260"/>
      <c r="AE312" s="260"/>
      <c r="AF312" s="260"/>
      <c r="AG312" s="260"/>
      <c r="AH312" s="260"/>
      <c r="AI312" s="260"/>
      <c r="AJ312" s="260"/>
      <c r="AK312" s="260"/>
      <c r="AL312" s="260"/>
      <c r="AM312" s="260"/>
      <c r="AN312" s="260"/>
      <c r="AO312" s="260"/>
      <c r="AP312" s="260"/>
      <c r="AQ312" s="12"/>
    </row>
    <row r="313" spans="1:43" s="7" customFormat="1" ht="25.5" x14ac:dyDescent="0.2">
      <c r="A313" s="62" t="s">
        <v>1177</v>
      </c>
      <c r="B313" s="62" t="s">
        <v>1178</v>
      </c>
      <c r="C313" s="75" t="s">
        <v>1179</v>
      </c>
      <c r="D313" s="79"/>
      <c r="E313" s="368"/>
      <c r="F313" s="368"/>
      <c r="G313" s="41"/>
      <c r="H313" s="259"/>
      <c r="I313" s="260"/>
      <c r="J313" s="260"/>
      <c r="K313" s="260"/>
      <c r="L313" s="260"/>
      <c r="M313" s="260"/>
      <c r="N313" s="260"/>
      <c r="O313" s="260"/>
      <c r="P313" s="260"/>
      <c r="Q313" s="260"/>
      <c r="R313" s="260"/>
      <c r="S313" s="260"/>
      <c r="T313" s="260"/>
      <c r="U313" s="260"/>
      <c r="V313" s="260"/>
      <c r="W313" s="260"/>
      <c r="X313" s="260"/>
      <c r="Y313" s="260"/>
      <c r="Z313" s="260"/>
      <c r="AA313" s="260"/>
      <c r="AB313" s="260"/>
      <c r="AC313" s="260"/>
      <c r="AD313" s="260"/>
      <c r="AE313" s="260"/>
      <c r="AF313" s="260"/>
      <c r="AG313" s="260"/>
      <c r="AH313" s="260"/>
      <c r="AI313" s="260"/>
      <c r="AJ313" s="260"/>
      <c r="AK313" s="260"/>
      <c r="AL313" s="260"/>
      <c r="AM313" s="260"/>
      <c r="AN313" s="260"/>
      <c r="AO313" s="260"/>
      <c r="AP313" s="260"/>
      <c r="AQ313" s="12"/>
    </row>
    <row r="314" spans="1:43" s="7" customFormat="1" x14ac:dyDescent="0.2">
      <c r="A314" s="62" t="s">
        <v>1180</v>
      </c>
      <c r="B314" s="62" t="s">
        <v>1181</v>
      </c>
      <c r="C314" s="75" t="s">
        <v>1182</v>
      </c>
      <c r="D314" s="79" t="s">
        <v>1</v>
      </c>
      <c r="E314" s="366">
        <v>950</v>
      </c>
      <c r="F314" s="366">
        <v>13.63</v>
      </c>
      <c r="G314" s="41">
        <f t="shared" si="7"/>
        <v>12948.5</v>
      </c>
      <c r="H314" s="259"/>
      <c r="I314" s="260"/>
      <c r="J314" s="260"/>
      <c r="K314" s="260"/>
      <c r="L314" s="260"/>
      <c r="M314" s="260"/>
      <c r="N314" s="260"/>
      <c r="O314" s="260"/>
      <c r="P314" s="260"/>
      <c r="Q314" s="260"/>
      <c r="R314" s="260"/>
      <c r="S314" s="260"/>
      <c r="T314" s="260"/>
      <c r="U314" s="260"/>
      <c r="V314" s="260"/>
      <c r="W314" s="260"/>
      <c r="X314" s="260"/>
      <c r="Y314" s="260"/>
      <c r="Z314" s="260"/>
      <c r="AA314" s="260"/>
      <c r="AB314" s="260"/>
      <c r="AC314" s="260"/>
      <c r="AD314" s="260"/>
      <c r="AE314" s="260"/>
      <c r="AF314" s="260"/>
      <c r="AG314" s="260"/>
      <c r="AH314" s="260"/>
      <c r="AI314" s="260"/>
      <c r="AJ314" s="260"/>
      <c r="AK314" s="260"/>
      <c r="AL314" s="260"/>
      <c r="AM314" s="260"/>
      <c r="AN314" s="260"/>
      <c r="AO314" s="260"/>
      <c r="AP314" s="260"/>
      <c r="AQ314" s="12"/>
    </row>
    <row r="315" spans="1:43" s="7" customFormat="1" x14ac:dyDescent="0.2">
      <c r="A315" s="62" t="s">
        <v>1183</v>
      </c>
      <c r="B315" s="62" t="s">
        <v>1184</v>
      </c>
      <c r="C315" s="75" t="s">
        <v>1185</v>
      </c>
      <c r="D315" s="79" t="s">
        <v>1</v>
      </c>
      <c r="E315" s="366">
        <v>70</v>
      </c>
      <c r="F315" s="366">
        <v>14.61</v>
      </c>
      <c r="G315" s="41">
        <f t="shared" si="7"/>
        <v>1022.6999999999999</v>
      </c>
      <c r="H315" s="259"/>
      <c r="I315" s="260"/>
      <c r="J315" s="260"/>
      <c r="K315" s="260"/>
      <c r="L315" s="260"/>
      <c r="M315" s="260"/>
      <c r="N315" s="260"/>
      <c r="O315" s="260"/>
      <c r="P315" s="260"/>
      <c r="Q315" s="260"/>
      <c r="R315" s="260"/>
      <c r="S315" s="260"/>
      <c r="T315" s="260"/>
      <c r="U315" s="260"/>
      <c r="V315" s="260"/>
      <c r="W315" s="260"/>
      <c r="X315" s="260"/>
      <c r="Y315" s="260"/>
      <c r="Z315" s="260"/>
      <c r="AA315" s="260"/>
      <c r="AB315" s="260"/>
      <c r="AC315" s="260"/>
      <c r="AD315" s="260"/>
      <c r="AE315" s="260"/>
      <c r="AF315" s="260"/>
      <c r="AG315" s="260"/>
      <c r="AH315" s="260"/>
      <c r="AI315" s="260"/>
      <c r="AJ315" s="260"/>
      <c r="AK315" s="260"/>
      <c r="AL315" s="260"/>
      <c r="AM315" s="260"/>
      <c r="AN315" s="260"/>
      <c r="AO315" s="260"/>
      <c r="AP315" s="260"/>
      <c r="AQ315" s="12"/>
    </row>
    <row r="316" spans="1:43" s="7" customFormat="1" x14ac:dyDescent="0.2">
      <c r="A316" s="62" t="s">
        <v>1186</v>
      </c>
      <c r="B316" s="62" t="s">
        <v>1187</v>
      </c>
      <c r="C316" s="75" t="s">
        <v>1188</v>
      </c>
      <c r="D316" s="79" t="s">
        <v>1</v>
      </c>
      <c r="E316" s="366">
        <v>46</v>
      </c>
      <c r="F316" s="366">
        <v>15.44</v>
      </c>
      <c r="G316" s="41">
        <f t="shared" si="7"/>
        <v>710.24</v>
      </c>
      <c r="H316" s="259"/>
      <c r="I316" s="260"/>
      <c r="J316" s="260"/>
      <c r="K316" s="260"/>
      <c r="L316" s="260"/>
      <c r="M316" s="260"/>
      <c r="N316" s="260"/>
      <c r="O316" s="260"/>
      <c r="P316" s="260"/>
      <c r="Q316" s="260"/>
      <c r="R316" s="260"/>
      <c r="S316" s="260"/>
      <c r="T316" s="260"/>
      <c r="U316" s="260"/>
      <c r="V316" s="260"/>
      <c r="W316" s="260"/>
      <c r="X316" s="260"/>
      <c r="Y316" s="260"/>
      <c r="Z316" s="260"/>
      <c r="AA316" s="260"/>
      <c r="AB316" s="260"/>
      <c r="AC316" s="260"/>
      <c r="AD316" s="260"/>
      <c r="AE316" s="260"/>
      <c r="AF316" s="260"/>
      <c r="AG316" s="260"/>
      <c r="AH316" s="260"/>
      <c r="AI316" s="260"/>
      <c r="AJ316" s="260"/>
      <c r="AK316" s="260"/>
      <c r="AL316" s="260"/>
      <c r="AM316" s="260"/>
      <c r="AN316" s="260"/>
      <c r="AO316" s="260"/>
      <c r="AP316" s="260"/>
      <c r="AQ316" s="12"/>
    </row>
    <row r="317" spans="1:43" s="7" customFormat="1" ht="25.5" x14ac:dyDescent="0.2">
      <c r="A317" s="62" t="s">
        <v>430</v>
      </c>
      <c r="B317" s="62" t="s">
        <v>1189</v>
      </c>
      <c r="C317" s="75" t="s">
        <v>1190</v>
      </c>
      <c r="D317" s="79"/>
      <c r="E317" s="328"/>
      <c r="F317" s="326"/>
      <c r="G317" s="41"/>
      <c r="H317" s="259"/>
      <c r="I317" s="260"/>
      <c r="J317" s="260"/>
      <c r="K317" s="260"/>
      <c r="L317" s="260"/>
      <c r="M317" s="260"/>
      <c r="N317" s="260"/>
      <c r="O317" s="260"/>
      <c r="P317" s="260"/>
      <c r="Q317" s="260"/>
      <c r="R317" s="260"/>
      <c r="S317" s="260"/>
      <c r="T317" s="260"/>
      <c r="U317" s="260"/>
      <c r="V317" s="260"/>
      <c r="W317" s="260"/>
      <c r="X317" s="260"/>
      <c r="Y317" s="260"/>
      <c r="Z317" s="260"/>
      <c r="AA317" s="260"/>
      <c r="AB317" s="260"/>
      <c r="AC317" s="260"/>
      <c r="AD317" s="260"/>
      <c r="AE317" s="260"/>
      <c r="AF317" s="260"/>
      <c r="AG317" s="260"/>
      <c r="AH317" s="260"/>
      <c r="AI317" s="260"/>
      <c r="AJ317" s="260"/>
      <c r="AK317" s="260"/>
      <c r="AL317" s="260"/>
      <c r="AM317" s="260"/>
      <c r="AN317" s="260"/>
      <c r="AO317" s="260"/>
      <c r="AP317" s="260"/>
      <c r="AQ317" s="12"/>
    </row>
    <row r="318" spans="1:43" s="7" customFormat="1" x14ac:dyDescent="0.2">
      <c r="A318" s="62" t="s">
        <v>432</v>
      </c>
      <c r="B318" s="62" t="s">
        <v>365</v>
      </c>
      <c r="C318" s="75" t="s">
        <v>366</v>
      </c>
      <c r="D318" s="79" t="s">
        <v>1</v>
      </c>
      <c r="E318" s="367">
        <v>219</v>
      </c>
      <c r="F318" s="367">
        <v>7.12</v>
      </c>
      <c r="G318" s="41">
        <f t="shared" si="7"/>
        <v>1559.28</v>
      </c>
      <c r="H318" s="259"/>
      <c r="I318" s="260"/>
      <c r="J318" s="260"/>
      <c r="K318" s="260"/>
      <c r="L318" s="260"/>
      <c r="M318" s="260"/>
      <c r="N318" s="260"/>
      <c r="O318" s="260"/>
      <c r="P318" s="260"/>
      <c r="Q318" s="260"/>
      <c r="R318" s="260"/>
      <c r="S318" s="260"/>
      <c r="T318" s="260"/>
      <c r="U318" s="260"/>
      <c r="V318" s="260"/>
      <c r="W318" s="260"/>
      <c r="X318" s="260"/>
      <c r="Y318" s="260"/>
      <c r="Z318" s="260"/>
      <c r="AA318" s="260"/>
      <c r="AB318" s="260"/>
      <c r="AC318" s="260"/>
      <c r="AD318" s="260"/>
      <c r="AE318" s="260"/>
      <c r="AF318" s="260"/>
      <c r="AG318" s="260"/>
      <c r="AH318" s="260"/>
      <c r="AI318" s="260"/>
      <c r="AJ318" s="260"/>
      <c r="AK318" s="260"/>
      <c r="AL318" s="260"/>
      <c r="AM318" s="260"/>
      <c r="AN318" s="260"/>
      <c r="AO318" s="260"/>
      <c r="AP318" s="260"/>
      <c r="AQ318" s="12"/>
    </row>
    <row r="319" spans="1:43" s="7" customFormat="1" x14ac:dyDescent="0.2">
      <c r="A319" s="62" t="s">
        <v>1191</v>
      </c>
      <c r="B319" s="62" t="s">
        <v>397</v>
      </c>
      <c r="C319" s="75" t="s">
        <v>398</v>
      </c>
      <c r="D319" s="79" t="s">
        <v>1</v>
      </c>
      <c r="E319" s="367">
        <v>62</v>
      </c>
      <c r="F319" s="367">
        <v>7.67</v>
      </c>
      <c r="G319" s="41">
        <f t="shared" si="7"/>
        <v>475.54</v>
      </c>
      <c r="H319" s="259"/>
      <c r="I319" s="260"/>
      <c r="J319" s="260"/>
      <c r="K319" s="260"/>
      <c r="L319" s="260"/>
      <c r="M319" s="260"/>
      <c r="N319" s="260"/>
      <c r="O319" s="260"/>
      <c r="P319" s="260"/>
      <c r="Q319" s="260"/>
      <c r="R319" s="260"/>
      <c r="S319" s="260"/>
      <c r="T319" s="260"/>
      <c r="U319" s="260"/>
      <c r="V319" s="260"/>
      <c r="W319" s="260"/>
      <c r="X319" s="260"/>
      <c r="Y319" s="260"/>
      <c r="Z319" s="260"/>
      <c r="AA319" s="260"/>
      <c r="AB319" s="260"/>
      <c r="AC319" s="260"/>
      <c r="AD319" s="260"/>
      <c r="AE319" s="260"/>
      <c r="AF319" s="260"/>
      <c r="AG319" s="260"/>
      <c r="AH319" s="260"/>
      <c r="AI319" s="260"/>
      <c r="AJ319" s="260"/>
      <c r="AK319" s="260"/>
      <c r="AL319" s="260"/>
      <c r="AM319" s="260"/>
      <c r="AN319" s="260"/>
      <c r="AO319" s="260"/>
      <c r="AP319" s="260"/>
      <c r="AQ319" s="12"/>
    </row>
    <row r="320" spans="1:43" s="7" customFormat="1" x14ac:dyDescent="0.2">
      <c r="A320" s="62" t="s">
        <v>1192</v>
      </c>
      <c r="B320" s="62" t="s">
        <v>1193</v>
      </c>
      <c r="C320" s="75" t="s">
        <v>1194</v>
      </c>
      <c r="D320" s="79"/>
      <c r="E320" s="328"/>
      <c r="F320" s="326"/>
      <c r="G320" s="41"/>
      <c r="H320" s="259"/>
      <c r="I320" s="260"/>
      <c r="J320" s="260"/>
      <c r="K320" s="260"/>
      <c r="L320" s="260"/>
      <c r="M320" s="260"/>
      <c r="N320" s="260"/>
      <c r="O320" s="260"/>
      <c r="P320" s="260"/>
      <c r="Q320" s="260"/>
      <c r="R320" s="260"/>
      <c r="S320" s="260"/>
      <c r="T320" s="260"/>
      <c r="U320" s="260"/>
      <c r="V320" s="260"/>
      <c r="W320" s="260"/>
      <c r="X320" s="260"/>
      <c r="Y320" s="260"/>
      <c r="Z320" s="260"/>
      <c r="AA320" s="260"/>
      <c r="AB320" s="260"/>
      <c r="AC320" s="260"/>
      <c r="AD320" s="260"/>
      <c r="AE320" s="260"/>
      <c r="AF320" s="260"/>
      <c r="AG320" s="260"/>
      <c r="AH320" s="260"/>
      <c r="AI320" s="260"/>
      <c r="AJ320" s="260"/>
      <c r="AK320" s="260"/>
      <c r="AL320" s="260"/>
      <c r="AM320" s="260"/>
      <c r="AN320" s="260"/>
      <c r="AO320" s="260"/>
      <c r="AP320" s="260"/>
      <c r="AQ320" s="12"/>
    </row>
    <row r="321" spans="1:43" s="7" customFormat="1" x14ac:dyDescent="0.2">
      <c r="A321" s="62" t="s">
        <v>1195</v>
      </c>
      <c r="B321" s="62" t="s">
        <v>1196</v>
      </c>
      <c r="C321" s="75" t="s">
        <v>1197</v>
      </c>
      <c r="D321" s="79" t="s">
        <v>1</v>
      </c>
      <c r="E321" s="366">
        <v>48</v>
      </c>
      <c r="F321" s="63">
        <v>42.79</v>
      </c>
      <c r="G321" s="41">
        <f t="shared" si="7"/>
        <v>2053.92</v>
      </c>
      <c r="H321" s="259"/>
      <c r="I321" s="260"/>
      <c r="J321" s="260"/>
      <c r="K321" s="260"/>
      <c r="L321" s="260"/>
      <c r="M321" s="260"/>
      <c r="N321" s="260"/>
      <c r="O321" s="260"/>
      <c r="P321" s="260"/>
      <c r="Q321" s="260"/>
      <c r="R321" s="260"/>
      <c r="S321" s="260"/>
      <c r="T321" s="260"/>
      <c r="U321" s="260"/>
      <c r="V321" s="260"/>
      <c r="W321" s="260"/>
      <c r="X321" s="260"/>
      <c r="Y321" s="260"/>
      <c r="Z321" s="260"/>
      <c r="AA321" s="260"/>
      <c r="AB321" s="260"/>
      <c r="AC321" s="260"/>
      <c r="AD321" s="260"/>
      <c r="AE321" s="260"/>
      <c r="AF321" s="260"/>
      <c r="AG321" s="260"/>
      <c r="AH321" s="260"/>
      <c r="AI321" s="260"/>
      <c r="AJ321" s="260"/>
      <c r="AK321" s="260"/>
      <c r="AL321" s="260"/>
      <c r="AM321" s="260"/>
      <c r="AN321" s="260"/>
      <c r="AO321" s="260"/>
      <c r="AP321" s="260"/>
      <c r="AQ321" s="12"/>
    </row>
    <row r="322" spans="1:43" s="7" customFormat="1" x14ac:dyDescent="0.2">
      <c r="A322" s="62" t="s">
        <v>1198</v>
      </c>
      <c r="B322" s="62" t="s">
        <v>1199</v>
      </c>
      <c r="C322" s="75" t="s">
        <v>1200</v>
      </c>
      <c r="D322" s="79"/>
      <c r="E322" s="368"/>
      <c r="F322" s="326"/>
      <c r="G322" s="41"/>
      <c r="H322" s="259"/>
      <c r="I322" s="260"/>
      <c r="J322" s="260"/>
      <c r="K322" s="260"/>
      <c r="L322" s="260"/>
      <c r="M322" s="260"/>
      <c r="N322" s="260"/>
      <c r="O322" s="260"/>
      <c r="P322" s="260"/>
      <c r="Q322" s="260"/>
      <c r="R322" s="260"/>
      <c r="S322" s="260"/>
      <c r="T322" s="260"/>
      <c r="U322" s="260"/>
      <c r="V322" s="260"/>
      <c r="W322" s="260"/>
      <c r="X322" s="260"/>
      <c r="Y322" s="260"/>
      <c r="Z322" s="260"/>
      <c r="AA322" s="260"/>
      <c r="AB322" s="260"/>
      <c r="AC322" s="260"/>
      <c r="AD322" s="260"/>
      <c r="AE322" s="260"/>
      <c r="AF322" s="260"/>
      <c r="AG322" s="260"/>
      <c r="AH322" s="260"/>
      <c r="AI322" s="260"/>
      <c r="AJ322" s="260"/>
      <c r="AK322" s="260"/>
      <c r="AL322" s="260"/>
      <c r="AM322" s="260"/>
      <c r="AN322" s="260"/>
      <c r="AO322" s="260"/>
      <c r="AP322" s="260"/>
      <c r="AQ322" s="12"/>
    </row>
    <row r="323" spans="1:43" s="7" customFormat="1" x14ac:dyDescent="0.2">
      <c r="A323" s="62" t="s">
        <v>1201</v>
      </c>
      <c r="B323" s="62" t="s">
        <v>1202</v>
      </c>
      <c r="C323" s="75" t="s">
        <v>1203</v>
      </c>
      <c r="D323" s="79" t="s">
        <v>1</v>
      </c>
      <c r="E323" s="366">
        <v>20</v>
      </c>
      <c r="F323" s="63">
        <v>47.36</v>
      </c>
      <c r="G323" s="41">
        <f t="shared" si="7"/>
        <v>947.2</v>
      </c>
      <c r="H323" s="259"/>
      <c r="I323" s="260"/>
      <c r="J323" s="260"/>
      <c r="K323" s="260"/>
      <c r="L323" s="260"/>
      <c r="M323" s="260"/>
      <c r="N323" s="260"/>
      <c r="O323" s="260"/>
      <c r="P323" s="260"/>
      <c r="Q323" s="260"/>
      <c r="R323" s="260"/>
      <c r="S323" s="260"/>
      <c r="T323" s="260"/>
      <c r="U323" s="260"/>
      <c r="V323" s="260"/>
      <c r="W323" s="260"/>
      <c r="X323" s="260"/>
      <c r="Y323" s="260"/>
      <c r="Z323" s="260"/>
      <c r="AA323" s="260"/>
      <c r="AB323" s="260"/>
      <c r="AC323" s="260"/>
      <c r="AD323" s="260"/>
      <c r="AE323" s="260"/>
      <c r="AF323" s="260"/>
      <c r="AG323" s="260"/>
      <c r="AH323" s="260"/>
      <c r="AI323" s="260"/>
      <c r="AJ323" s="260"/>
      <c r="AK323" s="260"/>
      <c r="AL323" s="260"/>
      <c r="AM323" s="260"/>
      <c r="AN323" s="260"/>
      <c r="AO323" s="260"/>
      <c r="AP323" s="260"/>
      <c r="AQ323" s="12"/>
    </row>
    <row r="324" spans="1:43" s="7" customFormat="1" x14ac:dyDescent="0.2">
      <c r="A324" s="62" t="s">
        <v>1204</v>
      </c>
      <c r="B324" s="62" t="s">
        <v>1205</v>
      </c>
      <c r="C324" s="75" t="s">
        <v>1206</v>
      </c>
      <c r="D324" s="79" t="s">
        <v>1</v>
      </c>
      <c r="E324" s="366">
        <v>10</v>
      </c>
      <c r="F324" s="63">
        <v>50.32</v>
      </c>
      <c r="G324" s="41">
        <f t="shared" si="7"/>
        <v>503.2</v>
      </c>
      <c r="H324" s="259"/>
      <c r="I324" s="260"/>
      <c r="J324" s="260"/>
      <c r="K324" s="260"/>
      <c r="L324" s="260"/>
      <c r="M324" s="260"/>
      <c r="N324" s="260"/>
      <c r="O324" s="260"/>
      <c r="P324" s="260"/>
      <c r="Q324" s="260"/>
      <c r="R324" s="260"/>
      <c r="S324" s="260"/>
      <c r="T324" s="260"/>
      <c r="U324" s="260"/>
      <c r="V324" s="260"/>
      <c r="W324" s="260"/>
      <c r="X324" s="260"/>
      <c r="Y324" s="260"/>
      <c r="Z324" s="260"/>
      <c r="AA324" s="260"/>
      <c r="AB324" s="260"/>
      <c r="AC324" s="260"/>
      <c r="AD324" s="260"/>
      <c r="AE324" s="260"/>
      <c r="AF324" s="260"/>
      <c r="AG324" s="260"/>
      <c r="AH324" s="260"/>
      <c r="AI324" s="260"/>
      <c r="AJ324" s="260"/>
      <c r="AK324" s="260"/>
      <c r="AL324" s="260"/>
      <c r="AM324" s="260"/>
      <c r="AN324" s="260"/>
      <c r="AO324" s="260"/>
      <c r="AP324" s="260"/>
      <c r="AQ324" s="12"/>
    </row>
    <row r="325" spans="1:43" s="7" customFormat="1" x14ac:dyDescent="0.2">
      <c r="A325" s="62" t="s">
        <v>1207</v>
      </c>
      <c r="B325" s="62" t="s">
        <v>1208</v>
      </c>
      <c r="C325" s="75" t="s">
        <v>1209</v>
      </c>
      <c r="D325" s="79" t="s">
        <v>1</v>
      </c>
      <c r="E325" s="366">
        <v>15</v>
      </c>
      <c r="F325" s="63">
        <v>52.75</v>
      </c>
      <c r="G325" s="41">
        <f t="shared" si="7"/>
        <v>791.25</v>
      </c>
      <c r="H325" s="259"/>
      <c r="I325" s="260"/>
      <c r="J325" s="260"/>
      <c r="K325" s="260"/>
      <c r="L325" s="260"/>
      <c r="M325" s="260"/>
      <c r="N325" s="260"/>
      <c r="O325" s="260"/>
      <c r="P325" s="260"/>
      <c r="Q325" s="260"/>
      <c r="R325" s="260"/>
      <c r="S325" s="260"/>
      <c r="T325" s="260"/>
      <c r="U325" s="260"/>
      <c r="V325" s="260"/>
      <c r="W325" s="260"/>
      <c r="X325" s="260"/>
      <c r="Y325" s="260"/>
      <c r="Z325" s="260"/>
      <c r="AA325" s="260"/>
      <c r="AB325" s="260"/>
      <c r="AC325" s="260"/>
      <c r="AD325" s="260"/>
      <c r="AE325" s="260"/>
      <c r="AF325" s="260"/>
      <c r="AG325" s="260"/>
      <c r="AH325" s="260"/>
      <c r="AI325" s="260"/>
      <c r="AJ325" s="260"/>
      <c r="AK325" s="260"/>
      <c r="AL325" s="260"/>
      <c r="AM325" s="260"/>
      <c r="AN325" s="260"/>
      <c r="AO325" s="260"/>
      <c r="AP325" s="260"/>
      <c r="AQ325" s="12"/>
    </row>
    <row r="326" spans="1:43" s="7" customFormat="1" x14ac:dyDescent="0.2">
      <c r="A326" s="62" t="s">
        <v>1210</v>
      </c>
      <c r="B326" s="62" t="s">
        <v>1211</v>
      </c>
      <c r="C326" s="75" t="s">
        <v>1212</v>
      </c>
      <c r="D326" s="79"/>
      <c r="E326" s="328"/>
      <c r="F326" s="326"/>
      <c r="G326" s="41"/>
      <c r="H326" s="259"/>
      <c r="I326" s="260"/>
      <c r="J326" s="260"/>
      <c r="K326" s="260"/>
      <c r="L326" s="260"/>
      <c r="M326" s="260"/>
      <c r="N326" s="260"/>
      <c r="O326" s="260"/>
      <c r="P326" s="260"/>
      <c r="Q326" s="260"/>
      <c r="R326" s="260"/>
      <c r="S326" s="260"/>
      <c r="T326" s="260"/>
      <c r="U326" s="260"/>
      <c r="V326" s="260"/>
      <c r="W326" s="260"/>
      <c r="X326" s="260"/>
      <c r="Y326" s="260"/>
      <c r="Z326" s="260"/>
      <c r="AA326" s="260"/>
      <c r="AB326" s="260"/>
      <c r="AC326" s="260"/>
      <c r="AD326" s="260"/>
      <c r="AE326" s="260"/>
      <c r="AF326" s="260"/>
      <c r="AG326" s="260"/>
      <c r="AH326" s="260"/>
      <c r="AI326" s="260"/>
      <c r="AJ326" s="260"/>
      <c r="AK326" s="260"/>
      <c r="AL326" s="260"/>
      <c r="AM326" s="260"/>
      <c r="AN326" s="260"/>
      <c r="AO326" s="260"/>
      <c r="AP326" s="260"/>
      <c r="AQ326" s="12"/>
    </row>
    <row r="327" spans="1:43" s="7" customFormat="1" x14ac:dyDescent="0.2">
      <c r="A327" s="62" t="s">
        <v>1213</v>
      </c>
      <c r="B327" s="62" t="s">
        <v>1214</v>
      </c>
      <c r="C327" s="75" t="s">
        <v>1215</v>
      </c>
      <c r="D327" s="79" t="s">
        <v>17</v>
      </c>
      <c r="E327" s="115">
        <v>8</v>
      </c>
      <c r="F327" s="367">
        <v>155.06</v>
      </c>
      <c r="G327" s="41">
        <f t="shared" si="7"/>
        <v>1240.48</v>
      </c>
      <c r="H327" s="259"/>
      <c r="I327" s="260"/>
      <c r="J327" s="260"/>
      <c r="K327" s="260"/>
      <c r="L327" s="260"/>
      <c r="M327" s="260"/>
      <c r="N327" s="260"/>
      <c r="O327" s="260"/>
      <c r="P327" s="260"/>
      <c r="Q327" s="260"/>
      <c r="R327" s="260"/>
      <c r="S327" s="260"/>
      <c r="T327" s="260"/>
      <c r="U327" s="260"/>
      <c r="V327" s="260"/>
      <c r="W327" s="260"/>
      <c r="X327" s="260"/>
      <c r="Y327" s="260"/>
      <c r="Z327" s="260"/>
      <c r="AA327" s="260"/>
      <c r="AB327" s="260"/>
      <c r="AC327" s="260"/>
      <c r="AD327" s="260"/>
      <c r="AE327" s="260"/>
      <c r="AF327" s="260"/>
      <c r="AG327" s="260"/>
      <c r="AH327" s="260"/>
      <c r="AI327" s="260"/>
      <c r="AJ327" s="260"/>
      <c r="AK327" s="260"/>
      <c r="AL327" s="260"/>
      <c r="AM327" s="260"/>
      <c r="AN327" s="260"/>
      <c r="AO327" s="260"/>
      <c r="AP327" s="260"/>
      <c r="AQ327" s="12"/>
    </row>
    <row r="328" spans="1:43" s="7" customFormat="1" x14ac:dyDescent="0.2">
      <c r="A328" s="62" t="s">
        <v>1216</v>
      </c>
      <c r="B328" s="62" t="s">
        <v>1217</v>
      </c>
      <c r="C328" s="75" t="s">
        <v>1218</v>
      </c>
      <c r="D328" s="79" t="s">
        <v>17</v>
      </c>
      <c r="E328" s="115">
        <v>1</v>
      </c>
      <c r="F328" s="367">
        <v>44.06</v>
      </c>
      <c r="G328" s="41">
        <f t="shared" si="7"/>
        <v>44.06</v>
      </c>
      <c r="H328" s="259"/>
      <c r="I328" s="260"/>
      <c r="J328" s="260"/>
      <c r="K328" s="260"/>
      <c r="L328" s="260"/>
      <c r="M328" s="260"/>
      <c r="N328" s="260"/>
      <c r="O328" s="260"/>
      <c r="P328" s="260"/>
      <c r="Q328" s="260"/>
      <c r="R328" s="260"/>
      <c r="S328" s="260"/>
      <c r="T328" s="260"/>
      <c r="U328" s="260"/>
      <c r="V328" s="260"/>
      <c r="W328" s="260"/>
      <c r="X328" s="260"/>
      <c r="Y328" s="260"/>
      <c r="Z328" s="260"/>
      <c r="AA328" s="260"/>
      <c r="AB328" s="260"/>
      <c r="AC328" s="260"/>
      <c r="AD328" s="260"/>
      <c r="AE328" s="260"/>
      <c r="AF328" s="260"/>
      <c r="AG328" s="260"/>
      <c r="AH328" s="260"/>
      <c r="AI328" s="260"/>
      <c r="AJ328" s="260"/>
      <c r="AK328" s="260"/>
      <c r="AL328" s="260"/>
      <c r="AM328" s="260"/>
      <c r="AN328" s="260"/>
      <c r="AO328" s="260"/>
      <c r="AP328" s="260"/>
      <c r="AQ328" s="12"/>
    </row>
    <row r="329" spans="1:43" s="7" customFormat="1" x14ac:dyDescent="0.2">
      <c r="A329" s="62" t="s">
        <v>1219</v>
      </c>
      <c r="B329" s="62" t="s">
        <v>1220</v>
      </c>
      <c r="C329" s="75" t="s">
        <v>1221</v>
      </c>
      <c r="D329" s="79" t="s">
        <v>17</v>
      </c>
      <c r="E329" s="115">
        <v>10</v>
      </c>
      <c r="F329" s="367">
        <v>25.2</v>
      </c>
      <c r="G329" s="41">
        <f t="shared" si="7"/>
        <v>252</v>
      </c>
      <c r="H329" s="259"/>
      <c r="I329" s="260"/>
      <c r="J329" s="260"/>
      <c r="K329" s="260"/>
      <c r="L329" s="260"/>
      <c r="M329" s="260"/>
      <c r="N329" s="260"/>
      <c r="O329" s="260"/>
      <c r="P329" s="260"/>
      <c r="Q329" s="260"/>
      <c r="R329" s="260"/>
      <c r="S329" s="260"/>
      <c r="T329" s="260"/>
      <c r="U329" s="260"/>
      <c r="V329" s="260"/>
      <c r="W329" s="260"/>
      <c r="X329" s="260"/>
      <c r="Y329" s="260"/>
      <c r="Z329" s="260"/>
      <c r="AA329" s="260"/>
      <c r="AB329" s="260"/>
      <c r="AC329" s="260"/>
      <c r="AD329" s="260"/>
      <c r="AE329" s="260"/>
      <c r="AF329" s="260"/>
      <c r="AG329" s="260"/>
      <c r="AH329" s="260"/>
      <c r="AI329" s="260"/>
      <c r="AJ329" s="260"/>
      <c r="AK329" s="260"/>
      <c r="AL329" s="260"/>
      <c r="AM329" s="260"/>
      <c r="AN329" s="260"/>
      <c r="AO329" s="260"/>
      <c r="AP329" s="260"/>
      <c r="AQ329" s="12"/>
    </row>
    <row r="330" spans="1:43" s="7" customFormat="1" x14ac:dyDescent="0.2">
      <c r="A330" s="62" t="s">
        <v>1222</v>
      </c>
      <c r="B330" s="62" t="s">
        <v>1223</v>
      </c>
      <c r="C330" s="75" t="s">
        <v>1224</v>
      </c>
      <c r="D330" s="79"/>
      <c r="E330" s="328"/>
      <c r="F330" s="326"/>
      <c r="G330" s="41"/>
      <c r="H330" s="259"/>
      <c r="I330" s="260"/>
      <c r="J330" s="260"/>
      <c r="K330" s="260"/>
      <c r="L330" s="260"/>
      <c r="M330" s="260"/>
      <c r="N330" s="260"/>
      <c r="O330" s="260"/>
      <c r="P330" s="260"/>
      <c r="Q330" s="260"/>
      <c r="R330" s="260"/>
      <c r="S330" s="260"/>
      <c r="T330" s="260"/>
      <c r="U330" s="260"/>
      <c r="V330" s="260"/>
      <c r="W330" s="260"/>
      <c r="X330" s="260"/>
      <c r="Y330" s="260"/>
      <c r="Z330" s="260"/>
      <c r="AA330" s="260"/>
      <c r="AB330" s="260"/>
      <c r="AC330" s="260"/>
      <c r="AD330" s="260"/>
      <c r="AE330" s="260"/>
      <c r="AF330" s="260"/>
      <c r="AG330" s="260"/>
      <c r="AH330" s="260"/>
      <c r="AI330" s="260"/>
      <c r="AJ330" s="260"/>
      <c r="AK330" s="260"/>
      <c r="AL330" s="260"/>
      <c r="AM330" s="260"/>
      <c r="AN330" s="260"/>
      <c r="AO330" s="260"/>
      <c r="AP330" s="260"/>
      <c r="AQ330" s="12"/>
    </row>
    <row r="331" spans="1:43" s="7" customFormat="1" x14ac:dyDescent="0.2">
      <c r="A331" s="62" t="s">
        <v>1225</v>
      </c>
      <c r="B331" s="62" t="s">
        <v>1226</v>
      </c>
      <c r="C331" s="75" t="s">
        <v>1227</v>
      </c>
      <c r="D331" s="79" t="s">
        <v>17</v>
      </c>
      <c r="E331" s="115">
        <v>1</v>
      </c>
      <c r="F331" s="63">
        <v>4761</v>
      </c>
      <c r="G331" s="41">
        <f t="shared" si="7"/>
        <v>4761</v>
      </c>
      <c r="H331" s="259"/>
      <c r="I331" s="260"/>
      <c r="J331" s="260"/>
      <c r="K331" s="260"/>
      <c r="L331" s="260"/>
      <c r="M331" s="260"/>
      <c r="N331" s="260"/>
      <c r="O331" s="260"/>
      <c r="P331" s="260"/>
      <c r="Q331" s="260"/>
      <c r="R331" s="260"/>
      <c r="S331" s="260"/>
      <c r="T331" s="260"/>
      <c r="U331" s="260"/>
      <c r="V331" s="260"/>
      <c r="W331" s="260"/>
      <c r="X331" s="260"/>
      <c r="Y331" s="260"/>
      <c r="Z331" s="260"/>
      <c r="AA331" s="260"/>
      <c r="AB331" s="260"/>
      <c r="AC331" s="260"/>
      <c r="AD331" s="260"/>
      <c r="AE331" s="260"/>
      <c r="AF331" s="260"/>
      <c r="AG331" s="260"/>
      <c r="AH331" s="260"/>
      <c r="AI331" s="260"/>
      <c r="AJ331" s="260"/>
      <c r="AK331" s="260"/>
      <c r="AL331" s="260"/>
      <c r="AM331" s="260"/>
      <c r="AN331" s="260"/>
      <c r="AO331" s="260"/>
      <c r="AP331" s="260"/>
      <c r="AQ331" s="12"/>
    </row>
    <row r="332" spans="1:43" s="7" customFormat="1" ht="25.5" x14ac:dyDescent="0.2">
      <c r="A332" s="62" t="s">
        <v>1228</v>
      </c>
      <c r="B332" s="62" t="s">
        <v>1229</v>
      </c>
      <c r="C332" s="75" t="s">
        <v>1230</v>
      </c>
      <c r="D332" s="79"/>
      <c r="E332" s="328"/>
      <c r="F332" s="326"/>
      <c r="G332" s="41"/>
      <c r="H332" s="259"/>
      <c r="I332" s="260"/>
      <c r="J332" s="260"/>
      <c r="K332" s="260"/>
      <c r="L332" s="260"/>
      <c r="M332" s="260"/>
      <c r="N332" s="260"/>
      <c r="O332" s="260"/>
      <c r="P332" s="260"/>
      <c r="Q332" s="260"/>
      <c r="R332" s="260"/>
      <c r="S332" s="260"/>
      <c r="T332" s="260"/>
      <c r="U332" s="260"/>
      <c r="V332" s="260"/>
      <c r="W332" s="260"/>
      <c r="X332" s="260"/>
      <c r="Y332" s="260"/>
      <c r="Z332" s="260"/>
      <c r="AA332" s="260"/>
      <c r="AB332" s="260"/>
      <c r="AC332" s="260"/>
      <c r="AD332" s="260"/>
      <c r="AE332" s="260"/>
      <c r="AF332" s="260"/>
      <c r="AG332" s="260"/>
      <c r="AH332" s="260"/>
      <c r="AI332" s="260"/>
      <c r="AJ332" s="260"/>
      <c r="AK332" s="260"/>
      <c r="AL332" s="260"/>
      <c r="AM332" s="260"/>
      <c r="AN332" s="260"/>
      <c r="AO332" s="260"/>
      <c r="AP332" s="260"/>
      <c r="AQ332" s="12"/>
    </row>
    <row r="333" spans="1:43" s="7" customFormat="1" x14ac:dyDescent="0.2">
      <c r="A333" s="62" t="s">
        <v>1231</v>
      </c>
      <c r="B333" s="62" t="s">
        <v>1232</v>
      </c>
      <c r="C333" s="75" t="s">
        <v>1232</v>
      </c>
      <c r="D333" s="79" t="s">
        <v>17</v>
      </c>
      <c r="E333" s="115">
        <v>2</v>
      </c>
      <c r="F333" s="63">
        <v>9632.24</v>
      </c>
      <c r="G333" s="41">
        <f t="shared" si="7"/>
        <v>19264.48</v>
      </c>
      <c r="H333" s="259"/>
      <c r="I333" s="260"/>
      <c r="J333" s="260"/>
      <c r="K333" s="260"/>
      <c r="L333" s="260"/>
      <c r="M333" s="260"/>
      <c r="N333" s="260"/>
      <c r="O333" s="260"/>
      <c r="P333" s="260"/>
      <c r="Q333" s="260"/>
      <c r="R333" s="260"/>
      <c r="S333" s="260"/>
      <c r="T333" s="260"/>
      <c r="U333" s="260"/>
      <c r="V333" s="260"/>
      <c r="W333" s="260"/>
      <c r="X333" s="260"/>
      <c r="Y333" s="260"/>
      <c r="Z333" s="260"/>
      <c r="AA333" s="260"/>
      <c r="AB333" s="260"/>
      <c r="AC333" s="260"/>
      <c r="AD333" s="260"/>
      <c r="AE333" s="260"/>
      <c r="AF333" s="260"/>
      <c r="AG333" s="260"/>
      <c r="AH333" s="260"/>
      <c r="AI333" s="260"/>
      <c r="AJ333" s="260"/>
      <c r="AK333" s="260"/>
      <c r="AL333" s="260"/>
      <c r="AM333" s="260"/>
      <c r="AN333" s="260"/>
      <c r="AO333" s="260"/>
      <c r="AP333" s="260"/>
      <c r="AQ333" s="12"/>
    </row>
    <row r="334" spans="1:43" s="7" customFormat="1" x14ac:dyDescent="0.2">
      <c r="A334" s="62" t="s">
        <v>1233</v>
      </c>
      <c r="B334" s="62" t="s">
        <v>1234</v>
      </c>
      <c r="C334" s="75" t="s">
        <v>1235</v>
      </c>
      <c r="D334" s="79"/>
      <c r="E334" s="328"/>
      <c r="F334" s="326"/>
      <c r="G334" s="41"/>
      <c r="H334" s="259"/>
      <c r="I334" s="260"/>
      <c r="J334" s="260"/>
      <c r="K334" s="260"/>
      <c r="L334" s="260"/>
      <c r="M334" s="260"/>
      <c r="N334" s="260"/>
      <c r="O334" s="260"/>
      <c r="P334" s="260"/>
      <c r="Q334" s="260"/>
      <c r="R334" s="260"/>
      <c r="S334" s="260"/>
      <c r="T334" s="260"/>
      <c r="U334" s="260"/>
      <c r="V334" s="260"/>
      <c r="W334" s="260"/>
      <c r="X334" s="260"/>
      <c r="Y334" s="260"/>
      <c r="Z334" s="260"/>
      <c r="AA334" s="260"/>
      <c r="AB334" s="260"/>
      <c r="AC334" s="260"/>
      <c r="AD334" s="260"/>
      <c r="AE334" s="260"/>
      <c r="AF334" s="260"/>
      <c r="AG334" s="260"/>
      <c r="AH334" s="260"/>
      <c r="AI334" s="260"/>
      <c r="AJ334" s="260"/>
      <c r="AK334" s="260"/>
      <c r="AL334" s="260"/>
      <c r="AM334" s="260"/>
      <c r="AN334" s="260"/>
      <c r="AO334" s="260"/>
      <c r="AP334" s="260"/>
      <c r="AQ334" s="12"/>
    </row>
    <row r="335" spans="1:43" s="7" customFormat="1" x14ac:dyDescent="0.2">
      <c r="A335" s="62" t="s">
        <v>1236</v>
      </c>
      <c r="B335" s="62" t="s">
        <v>1132</v>
      </c>
      <c r="C335" s="75" t="s">
        <v>1132</v>
      </c>
      <c r="D335" s="79" t="s">
        <v>17</v>
      </c>
      <c r="E335" s="115">
        <v>4</v>
      </c>
      <c r="F335" s="367">
        <v>18.93</v>
      </c>
      <c r="G335" s="41">
        <f t="shared" si="7"/>
        <v>75.72</v>
      </c>
      <c r="H335" s="259"/>
      <c r="I335" s="260"/>
      <c r="J335" s="260"/>
      <c r="K335" s="260"/>
      <c r="L335" s="260"/>
      <c r="M335" s="260"/>
      <c r="N335" s="260"/>
      <c r="O335" s="260"/>
      <c r="P335" s="260"/>
      <c r="Q335" s="260"/>
      <c r="R335" s="260"/>
      <c r="S335" s="260"/>
      <c r="T335" s="260"/>
      <c r="U335" s="260"/>
      <c r="V335" s="260"/>
      <c r="W335" s="260"/>
      <c r="X335" s="260"/>
      <c r="Y335" s="260"/>
      <c r="Z335" s="260"/>
      <c r="AA335" s="260"/>
      <c r="AB335" s="260"/>
      <c r="AC335" s="260"/>
      <c r="AD335" s="260"/>
      <c r="AE335" s="260"/>
      <c r="AF335" s="260"/>
      <c r="AG335" s="260"/>
      <c r="AH335" s="260"/>
      <c r="AI335" s="260"/>
      <c r="AJ335" s="260"/>
      <c r="AK335" s="260"/>
      <c r="AL335" s="260"/>
      <c r="AM335" s="260"/>
      <c r="AN335" s="260"/>
      <c r="AO335" s="260"/>
      <c r="AP335" s="260"/>
      <c r="AQ335" s="12"/>
    </row>
    <row r="336" spans="1:43" s="7" customFormat="1" x14ac:dyDescent="0.2">
      <c r="A336" s="62" t="s">
        <v>1237</v>
      </c>
      <c r="B336" s="62" t="s">
        <v>1136</v>
      </c>
      <c r="C336" s="75" t="s">
        <v>1136</v>
      </c>
      <c r="D336" s="79" t="s">
        <v>17</v>
      </c>
      <c r="E336" s="115">
        <v>11</v>
      </c>
      <c r="F336" s="367">
        <v>105.33</v>
      </c>
      <c r="G336" s="41">
        <f t="shared" ref="G336:G398" si="8">E336*F336</f>
        <v>1158.6299999999999</v>
      </c>
      <c r="H336" s="259"/>
      <c r="I336" s="260"/>
      <c r="J336" s="260"/>
      <c r="K336" s="260"/>
      <c r="L336" s="260"/>
      <c r="M336" s="260"/>
      <c r="N336" s="260"/>
      <c r="O336" s="260"/>
      <c r="P336" s="260"/>
      <c r="Q336" s="260"/>
      <c r="R336" s="260"/>
      <c r="S336" s="260"/>
      <c r="T336" s="260"/>
      <c r="U336" s="260"/>
      <c r="V336" s="260"/>
      <c r="W336" s="260"/>
      <c r="X336" s="260"/>
      <c r="Y336" s="260"/>
      <c r="Z336" s="260"/>
      <c r="AA336" s="260"/>
      <c r="AB336" s="260"/>
      <c r="AC336" s="260"/>
      <c r="AD336" s="260"/>
      <c r="AE336" s="260"/>
      <c r="AF336" s="260"/>
      <c r="AG336" s="260"/>
      <c r="AH336" s="260"/>
      <c r="AI336" s="260"/>
      <c r="AJ336" s="260"/>
      <c r="AK336" s="260"/>
      <c r="AL336" s="260"/>
      <c r="AM336" s="260"/>
      <c r="AN336" s="260"/>
      <c r="AO336" s="260"/>
      <c r="AP336" s="260"/>
      <c r="AQ336" s="12"/>
    </row>
    <row r="337" spans="1:43" s="7" customFormat="1" x14ac:dyDescent="0.2">
      <c r="A337" s="62" t="s">
        <v>1238</v>
      </c>
      <c r="B337" s="62" t="s">
        <v>1239</v>
      </c>
      <c r="C337" s="75" t="s">
        <v>1240</v>
      </c>
      <c r="D337" s="79"/>
      <c r="E337" s="328"/>
      <c r="F337" s="326"/>
      <c r="G337" s="41"/>
      <c r="H337" s="259"/>
      <c r="I337" s="260"/>
      <c r="J337" s="260"/>
      <c r="K337" s="260"/>
      <c r="L337" s="260"/>
      <c r="M337" s="260"/>
      <c r="N337" s="260"/>
      <c r="O337" s="260"/>
      <c r="P337" s="260"/>
      <c r="Q337" s="260"/>
      <c r="R337" s="260"/>
      <c r="S337" s="260"/>
      <c r="T337" s="260"/>
      <c r="U337" s="260"/>
      <c r="V337" s="260"/>
      <c r="W337" s="260"/>
      <c r="X337" s="260"/>
      <c r="Y337" s="260"/>
      <c r="Z337" s="260"/>
      <c r="AA337" s="260"/>
      <c r="AB337" s="260"/>
      <c r="AC337" s="260"/>
      <c r="AD337" s="260"/>
      <c r="AE337" s="260"/>
      <c r="AF337" s="260"/>
      <c r="AG337" s="260"/>
      <c r="AH337" s="260"/>
      <c r="AI337" s="260"/>
      <c r="AJ337" s="260"/>
      <c r="AK337" s="260"/>
      <c r="AL337" s="260"/>
      <c r="AM337" s="260"/>
      <c r="AN337" s="260"/>
      <c r="AO337" s="260"/>
      <c r="AP337" s="260"/>
      <c r="AQ337" s="12"/>
    </row>
    <row r="338" spans="1:43" s="7" customFormat="1" x14ac:dyDescent="0.2">
      <c r="A338" s="62" t="s">
        <v>1241</v>
      </c>
      <c r="B338" s="62" t="s">
        <v>1132</v>
      </c>
      <c r="C338" s="75" t="s">
        <v>1132</v>
      </c>
      <c r="D338" s="79" t="s">
        <v>17</v>
      </c>
      <c r="E338" s="115">
        <v>2</v>
      </c>
      <c r="F338" s="367">
        <v>16.329999999999998</v>
      </c>
      <c r="G338" s="41">
        <f t="shared" si="8"/>
        <v>32.659999999999997</v>
      </c>
      <c r="H338" s="259"/>
      <c r="I338" s="260"/>
      <c r="J338" s="260"/>
      <c r="K338" s="260"/>
      <c r="L338" s="260"/>
      <c r="M338" s="260"/>
      <c r="N338" s="260"/>
      <c r="O338" s="260"/>
      <c r="P338" s="260"/>
      <c r="Q338" s="260"/>
      <c r="R338" s="260"/>
      <c r="S338" s="260"/>
      <c r="T338" s="260"/>
      <c r="U338" s="260"/>
      <c r="V338" s="260"/>
      <c r="W338" s="260"/>
      <c r="X338" s="260"/>
      <c r="Y338" s="260"/>
      <c r="Z338" s="260"/>
      <c r="AA338" s="260"/>
      <c r="AB338" s="260"/>
      <c r="AC338" s="260"/>
      <c r="AD338" s="260"/>
      <c r="AE338" s="260"/>
      <c r="AF338" s="260"/>
      <c r="AG338" s="260"/>
      <c r="AH338" s="260"/>
      <c r="AI338" s="260"/>
      <c r="AJ338" s="260"/>
      <c r="AK338" s="260"/>
      <c r="AL338" s="260"/>
      <c r="AM338" s="260"/>
      <c r="AN338" s="260"/>
      <c r="AO338" s="260"/>
      <c r="AP338" s="260"/>
      <c r="AQ338" s="12"/>
    </row>
    <row r="339" spans="1:43" s="7" customFormat="1" x14ac:dyDescent="0.2">
      <c r="A339" s="62" t="s">
        <v>1242</v>
      </c>
      <c r="B339" s="62" t="s">
        <v>1243</v>
      </c>
      <c r="C339" s="75" t="s">
        <v>1244</v>
      </c>
      <c r="D339" s="79"/>
      <c r="E339" s="328"/>
      <c r="F339" s="326"/>
      <c r="G339" s="41"/>
      <c r="H339" s="259"/>
      <c r="I339" s="260"/>
      <c r="J339" s="260"/>
      <c r="K339" s="260"/>
      <c r="L339" s="260"/>
      <c r="M339" s="260"/>
      <c r="N339" s="260"/>
      <c r="O339" s="260"/>
      <c r="P339" s="260"/>
      <c r="Q339" s="260"/>
      <c r="R339" s="260"/>
      <c r="S339" s="260"/>
      <c r="T339" s="260"/>
      <c r="U339" s="260"/>
      <c r="V339" s="260"/>
      <c r="W339" s="260"/>
      <c r="X339" s="260"/>
      <c r="Y339" s="260"/>
      <c r="Z339" s="260"/>
      <c r="AA339" s="260"/>
      <c r="AB339" s="260"/>
      <c r="AC339" s="260"/>
      <c r="AD339" s="260"/>
      <c r="AE339" s="260"/>
      <c r="AF339" s="260"/>
      <c r="AG339" s="260"/>
      <c r="AH339" s="260"/>
      <c r="AI339" s="260"/>
      <c r="AJ339" s="260"/>
      <c r="AK339" s="260"/>
      <c r="AL339" s="260"/>
      <c r="AM339" s="260"/>
      <c r="AN339" s="260"/>
      <c r="AO339" s="260"/>
      <c r="AP339" s="260"/>
      <c r="AQ339" s="12"/>
    </row>
    <row r="340" spans="1:43" s="7" customFormat="1" x14ac:dyDescent="0.2">
      <c r="A340" s="62" t="s">
        <v>1245</v>
      </c>
      <c r="B340" s="62" t="s">
        <v>1246</v>
      </c>
      <c r="C340" s="75" t="s">
        <v>1246</v>
      </c>
      <c r="D340" s="79" t="s">
        <v>17</v>
      </c>
      <c r="E340" s="115">
        <v>2</v>
      </c>
      <c r="F340" s="367">
        <v>150.44</v>
      </c>
      <c r="G340" s="41">
        <f t="shared" si="8"/>
        <v>300.88</v>
      </c>
      <c r="H340" s="259"/>
      <c r="I340" s="260"/>
      <c r="J340" s="260"/>
      <c r="K340" s="260"/>
      <c r="L340" s="260"/>
      <c r="M340" s="260"/>
      <c r="N340" s="260"/>
      <c r="O340" s="260"/>
      <c r="P340" s="260"/>
      <c r="Q340" s="260"/>
      <c r="R340" s="260"/>
      <c r="S340" s="260"/>
      <c r="T340" s="260"/>
      <c r="U340" s="260"/>
      <c r="V340" s="260"/>
      <c r="W340" s="260"/>
      <c r="X340" s="260"/>
      <c r="Y340" s="260"/>
      <c r="Z340" s="260"/>
      <c r="AA340" s="260"/>
      <c r="AB340" s="260"/>
      <c r="AC340" s="260"/>
      <c r="AD340" s="260"/>
      <c r="AE340" s="260"/>
      <c r="AF340" s="260"/>
      <c r="AG340" s="260"/>
      <c r="AH340" s="260"/>
      <c r="AI340" s="260"/>
      <c r="AJ340" s="260"/>
      <c r="AK340" s="260"/>
      <c r="AL340" s="260"/>
      <c r="AM340" s="260"/>
      <c r="AN340" s="260"/>
      <c r="AO340" s="260"/>
      <c r="AP340" s="260"/>
      <c r="AQ340" s="12"/>
    </row>
    <row r="341" spans="1:43" s="7" customFormat="1" x14ac:dyDescent="0.2">
      <c r="A341" s="62" t="s">
        <v>1247</v>
      </c>
      <c r="B341" s="62" t="s">
        <v>1248</v>
      </c>
      <c r="C341" s="75" t="s">
        <v>1249</v>
      </c>
      <c r="D341" s="79"/>
      <c r="E341" s="328"/>
      <c r="F341" s="326"/>
      <c r="G341" s="41"/>
      <c r="H341" s="259"/>
      <c r="I341" s="260"/>
      <c r="J341" s="260"/>
      <c r="K341" s="260"/>
      <c r="L341" s="260"/>
      <c r="M341" s="260"/>
      <c r="N341" s="260"/>
      <c r="O341" s="260"/>
      <c r="P341" s="260"/>
      <c r="Q341" s="260"/>
      <c r="R341" s="260"/>
      <c r="S341" s="260"/>
      <c r="T341" s="260"/>
      <c r="U341" s="260"/>
      <c r="V341" s="260"/>
      <c r="W341" s="260"/>
      <c r="X341" s="260"/>
      <c r="Y341" s="260"/>
      <c r="Z341" s="260"/>
      <c r="AA341" s="260"/>
      <c r="AB341" s="260"/>
      <c r="AC341" s="260"/>
      <c r="AD341" s="260"/>
      <c r="AE341" s="260"/>
      <c r="AF341" s="260"/>
      <c r="AG341" s="260"/>
      <c r="AH341" s="260"/>
      <c r="AI341" s="260"/>
      <c r="AJ341" s="260"/>
      <c r="AK341" s="260"/>
      <c r="AL341" s="260"/>
      <c r="AM341" s="260"/>
      <c r="AN341" s="260"/>
      <c r="AO341" s="260"/>
      <c r="AP341" s="260"/>
      <c r="AQ341" s="12"/>
    </row>
    <row r="342" spans="1:43" s="7" customFormat="1" x14ac:dyDescent="0.2">
      <c r="A342" s="62" t="s">
        <v>1250</v>
      </c>
      <c r="B342" s="62" t="s">
        <v>1251</v>
      </c>
      <c r="C342" s="75" t="s">
        <v>1252</v>
      </c>
      <c r="D342" s="79" t="s">
        <v>17</v>
      </c>
      <c r="E342" s="115">
        <v>1</v>
      </c>
      <c r="F342" s="63">
        <v>7214.97</v>
      </c>
      <c r="G342" s="41">
        <f t="shared" si="8"/>
        <v>7214.97</v>
      </c>
      <c r="H342" s="259"/>
      <c r="I342" s="260"/>
      <c r="J342" s="260"/>
      <c r="K342" s="260"/>
      <c r="L342" s="260"/>
      <c r="M342" s="260"/>
      <c r="N342" s="260"/>
      <c r="O342" s="260"/>
      <c r="P342" s="260"/>
      <c r="Q342" s="260"/>
      <c r="R342" s="260"/>
      <c r="S342" s="260"/>
      <c r="T342" s="260"/>
      <c r="U342" s="260"/>
      <c r="V342" s="260"/>
      <c r="W342" s="260"/>
      <c r="X342" s="260"/>
      <c r="Y342" s="260"/>
      <c r="Z342" s="260"/>
      <c r="AA342" s="260"/>
      <c r="AB342" s="260"/>
      <c r="AC342" s="260"/>
      <c r="AD342" s="260"/>
      <c r="AE342" s="260"/>
      <c r="AF342" s="260"/>
      <c r="AG342" s="260"/>
      <c r="AH342" s="260"/>
      <c r="AI342" s="260"/>
      <c r="AJ342" s="260"/>
      <c r="AK342" s="260"/>
      <c r="AL342" s="260"/>
      <c r="AM342" s="260"/>
      <c r="AN342" s="260"/>
      <c r="AO342" s="260"/>
      <c r="AP342" s="260"/>
      <c r="AQ342" s="12"/>
    </row>
    <row r="343" spans="1:43" s="7" customFormat="1" x14ac:dyDescent="0.2">
      <c r="A343" s="62" t="s">
        <v>1253</v>
      </c>
      <c r="B343" s="62" t="s">
        <v>1254</v>
      </c>
      <c r="C343" s="75" t="s">
        <v>1255</v>
      </c>
      <c r="D343" s="79"/>
      <c r="E343" s="328"/>
      <c r="F343" s="326"/>
      <c r="G343" s="41"/>
      <c r="H343" s="259"/>
      <c r="I343" s="260"/>
      <c r="J343" s="260"/>
      <c r="K343" s="260"/>
      <c r="L343" s="260"/>
      <c r="M343" s="260"/>
      <c r="N343" s="260"/>
      <c r="O343" s="260"/>
      <c r="P343" s="260"/>
      <c r="Q343" s="260"/>
      <c r="R343" s="260"/>
      <c r="S343" s="260"/>
      <c r="T343" s="260"/>
      <c r="U343" s="260"/>
      <c r="V343" s="260"/>
      <c r="W343" s="260"/>
      <c r="X343" s="260"/>
      <c r="Y343" s="260"/>
      <c r="Z343" s="260"/>
      <c r="AA343" s="260"/>
      <c r="AB343" s="260"/>
      <c r="AC343" s="260"/>
      <c r="AD343" s="260"/>
      <c r="AE343" s="260"/>
      <c r="AF343" s="260"/>
      <c r="AG343" s="260"/>
      <c r="AH343" s="260"/>
      <c r="AI343" s="260"/>
      <c r="AJ343" s="260"/>
      <c r="AK343" s="260"/>
      <c r="AL343" s="260"/>
      <c r="AM343" s="260"/>
      <c r="AN343" s="260"/>
      <c r="AO343" s="260"/>
      <c r="AP343" s="260"/>
      <c r="AQ343" s="12"/>
    </row>
    <row r="344" spans="1:43" s="7" customFormat="1" x14ac:dyDescent="0.2">
      <c r="A344" s="62" t="s">
        <v>1256</v>
      </c>
      <c r="B344" s="62" t="s">
        <v>1246</v>
      </c>
      <c r="C344" s="75" t="s">
        <v>1246</v>
      </c>
      <c r="D344" s="79" t="s">
        <v>17</v>
      </c>
      <c r="E344" s="115">
        <v>1</v>
      </c>
      <c r="F344" s="63">
        <v>1293.58</v>
      </c>
      <c r="G344" s="41">
        <f t="shared" si="8"/>
        <v>1293.58</v>
      </c>
      <c r="H344" s="259"/>
      <c r="I344" s="260"/>
      <c r="J344" s="260"/>
      <c r="K344" s="260"/>
      <c r="L344" s="260"/>
      <c r="M344" s="260"/>
      <c r="N344" s="260"/>
      <c r="O344" s="260"/>
      <c r="P344" s="260"/>
      <c r="Q344" s="260"/>
      <c r="R344" s="260"/>
      <c r="S344" s="260"/>
      <c r="T344" s="260"/>
      <c r="U344" s="260"/>
      <c r="V344" s="260"/>
      <c r="W344" s="260"/>
      <c r="X344" s="260"/>
      <c r="Y344" s="260"/>
      <c r="Z344" s="260"/>
      <c r="AA344" s="260"/>
      <c r="AB344" s="260"/>
      <c r="AC344" s="260"/>
      <c r="AD344" s="260"/>
      <c r="AE344" s="260"/>
      <c r="AF344" s="260"/>
      <c r="AG344" s="260"/>
      <c r="AH344" s="260"/>
      <c r="AI344" s="260"/>
      <c r="AJ344" s="260"/>
      <c r="AK344" s="260"/>
      <c r="AL344" s="260"/>
      <c r="AM344" s="260"/>
      <c r="AN344" s="260"/>
      <c r="AO344" s="260"/>
      <c r="AP344" s="260"/>
      <c r="AQ344" s="12"/>
    </row>
    <row r="345" spans="1:43" s="7" customFormat="1" x14ac:dyDescent="0.2">
      <c r="A345" s="62" t="s">
        <v>1257</v>
      </c>
      <c r="B345" s="62" t="s">
        <v>1258</v>
      </c>
      <c r="C345" s="75" t="s">
        <v>1259</v>
      </c>
      <c r="D345" s="79"/>
      <c r="E345" s="328"/>
      <c r="F345" s="326"/>
      <c r="G345" s="41"/>
      <c r="H345" s="259"/>
      <c r="I345" s="260"/>
      <c r="J345" s="260"/>
      <c r="K345" s="260"/>
      <c r="L345" s="260"/>
      <c r="M345" s="260"/>
      <c r="N345" s="260"/>
      <c r="O345" s="260"/>
      <c r="P345" s="260"/>
      <c r="Q345" s="260"/>
      <c r="R345" s="260"/>
      <c r="S345" s="260"/>
      <c r="T345" s="260"/>
      <c r="U345" s="260"/>
      <c r="V345" s="260"/>
      <c r="W345" s="260"/>
      <c r="X345" s="260"/>
      <c r="Y345" s="260"/>
      <c r="Z345" s="260"/>
      <c r="AA345" s="260"/>
      <c r="AB345" s="260"/>
      <c r="AC345" s="260"/>
      <c r="AD345" s="260"/>
      <c r="AE345" s="260"/>
      <c r="AF345" s="260"/>
      <c r="AG345" s="260"/>
      <c r="AH345" s="260"/>
      <c r="AI345" s="260"/>
      <c r="AJ345" s="260"/>
      <c r="AK345" s="260"/>
      <c r="AL345" s="260"/>
      <c r="AM345" s="260"/>
      <c r="AN345" s="260"/>
      <c r="AO345" s="260"/>
      <c r="AP345" s="260"/>
      <c r="AQ345" s="12"/>
    </row>
    <row r="346" spans="1:43" s="7" customFormat="1" x14ac:dyDescent="0.2">
      <c r="A346" s="62" t="s">
        <v>1260</v>
      </c>
      <c r="B346" s="62" t="s">
        <v>1261</v>
      </c>
      <c r="C346" s="75" t="s">
        <v>1261</v>
      </c>
      <c r="D346" s="79" t="s">
        <v>17</v>
      </c>
      <c r="E346" s="115">
        <v>1</v>
      </c>
      <c r="F346" s="367">
        <v>841.23</v>
      </c>
      <c r="G346" s="41">
        <f t="shared" si="8"/>
        <v>841.23</v>
      </c>
      <c r="H346" s="259"/>
      <c r="I346" s="260"/>
      <c r="J346" s="260"/>
      <c r="K346" s="260"/>
      <c r="L346" s="260"/>
      <c r="M346" s="260"/>
      <c r="N346" s="260"/>
      <c r="O346" s="260"/>
      <c r="P346" s="260"/>
      <c r="Q346" s="260"/>
      <c r="R346" s="260"/>
      <c r="S346" s="260"/>
      <c r="T346" s="260"/>
      <c r="U346" s="260"/>
      <c r="V346" s="260"/>
      <c r="W346" s="260"/>
      <c r="X346" s="260"/>
      <c r="Y346" s="260"/>
      <c r="Z346" s="260"/>
      <c r="AA346" s="260"/>
      <c r="AB346" s="260"/>
      <c r="AC346" s="260"/>
      <c r="AD346" s="260"/>
      <c r="AE346" s="260"/>
      <c r="AF346" s="260"/>
      <c r="AG346" s="260"/>
      <c r="AH346" s="260"/>
      <c r="AI346" s="260"/>
      <c r="AJ346" s="260"/>
      <c r="AK346" s="260"/>
      <c r="AL346" s="260"/>
      <c r="AM346" s="260"/>
      <c r="AN346" s="260"/>
      <c r="AO346" s="260"/>
      <c r="AP346" s="260"/>
      <c r="AQ346" s="12"/>
    </row>
    <row r="347" spans="1:43" s="7" customFormat="1" x14ac:dyDescent="0.2">
      <c r="A347" s="62" t="s">
        <v>1262</v>
      </c>
      <c r="B347" s="62" t="s">
        <v>1263</v>
      </c>
      <c r="C347" s="75" t="s">
        <v>1263</v>
      </c>
      <c r="D347" s="79" t="s">
        <v>17</v>
      </c>
      <c r="E347" s="115">
        <v>1</v>
      </c>
      <c r="F347" s="367">
        <v>920.04</v>
      </c>
      <c r="G347" s="41">
        <f t="shared" si="8"/>
        <v>920.04</v>
      </c>
      <c r="H347" s="259"/>
      <c r="I347" s="260"/>
      <c r="J347" s="260"/>
      <c r="K347" s="260"/>
      <c r="L347" s="260"/>
      <c r="M347" s="260"/>
      <c r="N347" s="260"/>
      <c r="O347" s="260"/>
      <c r="P347" s="260"/>
      <c r="Q347" s="260"/>
      <c r="R347" s="260"/>
      <c r="S347" s="260"/>
      <c r="T347" s="260"/>
      <c r="U347" s="260"/>
      <c r="V347" s="260"/>
      <c r="W347" s="260"/>
      <c r="X347" s="260"/>
      <c r="Y347" s="260"/>
      <c r="Z347" s="260"/>
      <c r="AA347" s="260"/>
      <c r="AB347" s="260"/>
      <c r="AC347" s="260"/>
      <c r="AD347" s="260"/>
      <c r="AE347" s="260"/>
      <c r="AF347" s="260"/>
      <c r="AG347" s="260"/>
      <c r="AH347" s="260"/>
      <c r="AI347" s="260"/>
      <c r="AJ347" s="260"/>
      <c r="AK347" s="260"/>
      <c r="AL347" s="260"/>
      <c r="AM347" s="260"/>
      <c r="AN347" s="260"/>
      <c r="AO347" s="260"/>
      <c r="AP347" s="260"/>
      <c r="AQ347" s="12"/>
    </row>
    <row r="348" spans="1:43" s="7" customFormat="1" x14ac:dyDescent="0.2">
      <c r="A348" s="62" t="s">
        <v>1264</v>
      </c>
      <c r="B348" s="62" t="s">
        <v>1265</v>
      </c>
      <c r="C348" s="75" t="s">
        <v>1266</v>
      </c>
      <c r="D348" s="79"/>
      <c r="E348" s="328"/>
      <c r="F348" s="326"/>
      <c r="G348" s="41"/>
      <c r="H348" s="259"/>
      <c r="I348" s="260"/>
      <c r="J348" s="260"/>
      <c r="K348" s="260"/>
      <c r="L348" s="260"/>
      <c r="M348" s="260"/>
      <c r="N348" s="260"/>
      <c r="O348" s="260"/>
      <c r="P348" s="260"/>
      <c r="Q348" s="260"/>
      <c r="R348" s="260"/>
      <c r="S348" s="260"/>
      <c r="T348" s="260"/>
      <c r="U348" s="260"/>
      <c r="V348" s="260"/>
      <c r="W348" s="260"/>
      <c r="X348" s="260"/>
      <c r="Y348" s="260"/>
      <c r="Z348" s="260"/>
      <c r="AA348" s="260"/>
      <c r="AB348" s="260"/>
      <c r="AC348" s="260"/>
      <c r="AD348" s="260"/>
      <c r="AE348" s="260"/>
      <c r="AF348" s="260"/>
      <c r="AG348" s="260"/>
      <c r="AH348" s="260"/>
      <c r="AI348" s="260"/>
      <c r="AJ348" s="260"/>
      <c r="AK348" s="260"/>
      <c r="AL348" s="260"/>
      <c r="AM348" s="260"/>
      <c r="AN348" s="260"/>
      <c r="AO348" s="260"/>
      <c r="AP348" s="260"/>
      <c r="AQ348" s="12"/>
    </row>
    <row r="349" spans="1:43" s="7" customFormat="1" x14ac:dyDescent="0.2">
      <c r="A349" s="62" t="s">
        <v>1267</v>
      </c>
      <c r="B349" s="62" t="s">
        <v>1246</v>
      </c>
      <c r="C349" s="75" t="s">
        <v>1246</v>
      </c>
      <c r="D349" s="79" t="s">
        <v>17</v>
      </c>
      <c r="E349" s="115">
        <v>1</v>
      </c>
      <c r="F349" s="63">
        <v>1060.24</v>
      </c>
      <c r="G349" s="41">
        <f t="shared" si="8"/>
        <v>1060.24</v>
      </c>
      <c r="H349" s="259"/>
      <c r="I349" s="260"/>
      <c r="J349" s="260"/>
      <c r="K349" s="260"/>
      <c r="L349" s="260"/>
      <c r="M349" s="260"/>
      <c r="N349" s="260"/>
      <c r="O349" s="260"/>
      <c r="P349" s="260"/>
      <c r="Q349" s="260"/>
      <c r="R349" s="260"/>
      <c r="S349" s="260"/>
      <c r="T349" s="260"/>
      <c r="U349" s="260"/>
      <c r="V349" s="260"/>
      <c r="W349" s="260"/>
      <c r="X349" s="260"/>
      <c r="Y349" s="260"/>
      <c r="Z349" s="260"/>
      <c r="AA349" s="260"/>
      <c r="AB349" s="260"/>
      <c r="AC349" s="260"/>
      <c r="AD349" s="260"/>
      <c r="AE349" s="260"/>
      <c r="AF349" s="260"/>
      <c r="AG349" s="260"/>
      <c r="AH349" s="260"/>
      <c r="AI349" s="260"/>
      <c r="AJ349" s="260"/>
      <c r="AK349" s="260"/>
      <c r="AL349" s="260"/>
      <c r="AM349" s="260"/>
      <c r="AN349" s="260"/>
      <c r="AO349" s="260"/>
      <c r="AP349" s="260"/>
      <c r="AQ349" s="12"/>
    </row>
    <row r="350" spans="1:43" s="7" customFormat="1" x14ac:dyDescent="0.2">
      <c r="A350" s="62" t="s">
        <v>433</v>
      </c>
      <c r="B350" s="62" t="s">
        <v>367</v>
      </c>
      <c r="C350" s="75" t="s">
        <v>368</v>
      </c>
      <c r="D350" s="79"/>
      <c r="E350" s="328"/>
      <c r="F350" s="326"/>
      <c r="G350" s="41"/>
      <c r="H350" s="259"/>
      <c r="I350" s="260"/>
      <c r="J350" s="260"/>
      <c r="K350" s="260"/>
      <c r="L350" s="260"/>
      <c r="M350" s="260"/>
      <c r="N350" s="260"/>
      <c r="O350" s="260"/>
      <c r="P350" s="260"/>
      <c r="Q350" s="260"/>
      <c r="R350" s="260"/>
      <c r="S350" s="260"/>
      <c r="T350" s="260"/>
      <c r="U350" s="260"/>
      <c r="V350" s="260"/>
      <c r="W350" s="260"/>
      <c r="X350" s="260"/>
      <c r="Y350" s="260"/>
      <c r="Z350" s="260"/>
      <c r="AA350" s="260"/>
      <c r="AB350" s="260"/>
      <c r="AC350" s="260"/>
      <c r="AD350" s="260"/>
      <c r="AE350" s="260"/>
      <c r="AF350" s="260"/>
      <c r="AG350" s="260"/>
      <c r="AH350" s="260"/>
      <c r="AI350" s="260"/>
      <c r="AJ350" s="260"/>
      <c r="AK350" s="260"/>
      <c r="AL350" s="260"/>
      <c r="AM350" s="260"/>
      <c r="AN350" s="260"/>
      <c r="AO350" s="260"/>
      <c r="AP350" s="260"/>
      <c r="AQ350" s="12"/>
    </row>
    <row r="351" spans="1:43" s="7" customFormat="1" x14ac:dyDescent="0.2">
      <c r="A351" s="62" t="s">
        <v>434</v>
      </c>
      <c r="B351" s="62" t="s">
        <v>369</v>
      </c>
      <c r="C351" s="75" t="s">
        <v>369</v>
      </c>
      <c r="D351" s="79" t="s">
        <v>17</v>
      </c>
      <c r="E351" s="115">
        <v>235</v>
      </c>
      <c r="F351" s="367">
        <v>53.22</v>
      </c>
      <c r="G351" s="41">
        <f t="shared" si="8"/>
        <v>12506.699999999999</v>
      </c>
      <c r="H351" s="259"/>
      <c r="I351" s="260"/>
      <c r="J351" s="260"/>
      <c r="K351" s="260"/>
      <c r="L351" s="260"/>
      <c r="M351" s="260"/>
      <c r="N351" s="260"/>
      <c r="O351" s="260"/>
      <c r="P351" s="260"/>
      <c r="Q351" s="260"/>
      <c r="R351" s="260"/>
      <c r="S351" s="260"/>
      <c r="T351" s="260"/>
      <c r="U351" s="260"/>
      <c r="V351" s="260"/>
      <c r="W351" s="260"/>
      <c r="X351" s="260"/>
      <c r="Y351" s="260"/>
      <c r="Z351" s="260"/>
      <c r="AA351" s="260"/>
      <c r="AB351" s="260"/>
      <c r="AC351" s="260"/>
      <c r="AD351" s="260"/>
      <c r="AE351" s="260"/>
      <c r="AF351" s="260"/>
      <c r="AG351" s="260"/>
      <c r="AH351" s="260"/>
      <c r="AI351" s="260"/>
      <c r="AJ351" s="260"/>
      <c r="AK351" s="260"/>
      <c r="AL351" s="260"/>
      <c r="AM351" s="260"/>
      <c r="AN351" s="260"/>
      <c r="AO351" s="260"/>
      <c r="AP351" s="260"/>
      <c r="AQ351" s="12"/>
    </row>
    <row r="352" spans="1:43" s="7" customFormat="1" x14ac:dyDescent="0.2">
      <c r="A352" s="62" t="s">
        <v>1268</v>
      </c>
      <c r="B352" s="62" t="s">
        <v>1269</v>
      </c>
      <c r="C352" s="75" t="s">
        <v>1270</v>
      </c>
      <c r="D352" s="79"/>
      <c r="E352" s="328"/>
      <c r="F352" s="326"/>
      <c r="G352" s="41"/>
      <c r="H352" s="259"/>
      <c r="I352" s="260"/>
      <c r="J352" s="260"/>
      <c r="K352" s="260"/>
      <c r="L352" s="260"/>
      <c r="M352" s="260"/>
      <c r="N352" s="260"/>
      <c r="O352" s="260"/>
      <c r="P352" s="260"/>
      <c r="Q352" s="260"/>
      <c r="R352" s="260"/>
      <c r="S352" s="260"/>
      <c r="T352" s="260"/>
      <c r="U352" s="260"/>
      <c r="V352" s="260"/>
      <c r="W352" s="260"/>
      <c r="X352" s="260"/>
      <c r="Y352" s="260"/>
      <c r="Z352" s="260"/>
      <c r="AA352" s="260"/>
      <c r="AB352" s="260"/>
      <c r="AC352" s="260"/>
      <c r="AD352" s="260"/>
      <c r="AE352" s="260"/>
      <c r="AF352" s="260"/>
      <c r="AG352" s="260"/>
      <c r="AH352" s="260"/>
      <c r="AI352" s="260"/>
      <c r="AJ352" s="260"/>
      <c r="AK352" s="260"/>
      <c r="AL352" s="260"/>
      <c r="AM352" s="260"/>
      <c r="AN352" s="260"/>
      <c r="AO352" s="260"/>
      <c r="AP352" s="260"/>
      <c r="AQ352" s="12"/>
    </row>
    <row r="353" spans="1:43" s="7" customFormat="1" x14ac:dyDescent="0.2">
      <c r="A353" s="62" t="s">
        <v>1271</v>
      </c>
      <c r="B353" s="62" t="s">
        <v>1246</v>
      </c>
      <c r="C353" s="75" t="s">
        <v>1246</v>
      </c>
      <c r="D353" s="79" t="s">
        <v>17</v>
      </c>
      <c r="E353" s="115">
        <v>1</v>
      </c>
      <c r="F353" s="367">
        <v>354.1</v>
      </c>
      <c r="G353" s="41">
        <f t="shared" si="8"/>
        <v>354.1</v>
      </c>
      <c r="H353" s="259"/>
      <c r="I353" s="260"/>
      <c r="J353" s="260"/>
      <c r="K353" s="260"/>
      <c r="L353" s="260"/>
      <c r="M353" s="260"/>
      <c r="N353" s="260"/>
      <c r="O353" s="260"/>
      <c r="P353" s="260"/>
      <c r="Q353" s="260"/>
      <c r="R353" s="260"/>
      <c r="S353" s="260"/>
      <c r="T353" s="260"/>
      <c r="U353" s="260"/>
      <c r="V353" s="260"/>
      <c r="W353" s="260"/>
      <c r="X353" s="260"/>
      <c r="Y353" s="260"/>
      <c r="Z353" s="260"/>
      <c r="AA353" s="260"/>
      <c r="AB353" s="260"/>
      <c r="AC353" s="260"/>
      <c r="AD353" s="260"/>
      <c r="AE353" s="260"/>
      <c r="AF353" s="260"/>
      <c r="AG353" s="260"/>
      <c r="AH353" s="260"/>
      <c r="AI353" s="260"/>
      <c r="AJ353" s="260"/>
      <c r="AK353" s="260"/>
      <c r="AL353" s="260"/>
      <c r="AM353" s="260"/>
      <c r="AN353" s="260"/>
      <c r="AO353" s="260"/>
      <c r="AP353" s="260"/>
      <c r="AQ353" s="12"/>
    </row>
    <row r="354" spans="1:43" s="7" customFormat="1" x14ac:dyDescent="0.2">
      <c r="A354" s="62" t="s">
        <v>1272</v>
      </c>
      <c r="B354" s="62" t="s">
        <v>1273</v>
      </c>
      <c r="C354" s="75" t="s">
        <v>1274</v>
      </c>
      <c r="D354" s="79" t="s">
        <v>17</v>
      </c>
      <c r="E354" s="115">
        <v>38</v>
      </c>
      <c r="F354" s="367">
        <v>153.51</v>
      </c>
      <c r="G354" s="41">
        <f t="shared" si="8"/>
        <v>5833.3799999999992</v>
      </c>
      <c r="H354" s="259"/>
      <c r="I354" s="260"/>
      <c r="J354" s="260"/>
      <c r="K354" s="260"/>
      <c r="L354" s="260"/>
      <c r="M354" s="260"/>
      <c r="N354" s="260"/>
      <c r="O354" s="260"/>
      <c r="P354" s="260"/>
      <c r="Q354" s="260"/>
      <c r="R354" s="260"/>
      <c r="S354" s="260"/>
      <c r="T354" s="260"/>
      <c r="U354" s="260"/>
      <c r="V354" s="260"/>
      <c r="W354" s="260"/>
      <c r="X354" s="260"/>
      <c r="Y354" s="260"/>
      <c r="Z354" s="260"/>
      <c r="AA354" s="260"/>
      <c r="AB354" s="260"/>
      <c r="AC354" s="260"/>
      <c r="AD354" s="260"/>
      <c r="AE354" s="260"/>
      <c r="AF354" s="260"/>
      <c r="AG354" s="260"/>
      <c r="AH354" s="260"/>
      <c r="AI354" s="260"/>
      <c r="AJ354" s="260"/>
      <c r="AK354" s="260"/>
      <c r="AL354" s="260"/>
      <c r="AM354" s="260"/>
      <c r="AN354" s="260"/>
      <c r="AO354" s="260"/>
      <c r="AP354" s="260"/>
      <c r="AQ354" s="12"/>
    </row>
    <row r="355" spans="1:43" s="7" customFormat="1" x14ac:dyDescent="0.2">
      <c r="A355" s="62" t="s">
        <v>1275</v>
      </c>
      <c r="B355" s="62" t="s">
        <v>1276</v>
      </c>
      <c r="C355" s="75" t="s">
        <v>1277</v>
      </c>
      <c r="D355" s="79" t="s">
        <v>1098</v>
      </c>
      <c r="E355" s="115">
        <v>1</v>
      </c>
      <c r="F355" s="118">
        <v>2139.48</v>
      </c>
      <c r="G355" s="41">
        <f t="shared" si="8"/>
        <v>2139.48</v>
      </c>
      <c r="H355" s="259"/>
      <c r="I355" s="260"/>
      <c r="J355" s="260"/>
      <c r="K355" s="260"/>
      <c r="L355" s="260"/>
      <c r="M355" s="260"/>
      <c r="N355" s="260"/>
      <c r="O355" s="260"/>
      <c r="P355" s="260"/>
      <c r="Q355" s="260"/>
      <c r="R355" s="260"/>
      <c r="S355" s="260"/>
      <c r="T355" s="260"/>
      <c r="U355" s="260"/>
      <c r="V355" s="260"/>
      <c r="W355" s="260"/>
      <c r="X355" s="260"/>
      <c r="Y355" s="260"/>
      <c r="Z355" s="260"/>
      <c r="AA355" s="260"/>
      <c r="AB355" s="260"/>
      <c r="AC355" s="260"/>
      <c r="AD355" s="260"/>
      <c r="AE355" s="260"/>
      <c r="AF355" s="260"/>
      <c r="AG355" s="260"/>
      <c r="AH355" s="260"/>
      <c r="AI355" s="260"/>
      <c r="AJ355" s="260"/>
      <c r="AK355" s="260"/>
      <c r="AL355" s="260"/>
      <c r="AM355" s="260"/>
      <c r="AN355" s="260"/>
      <c r="AO355" s="260"/>
      <c r="AP355" s="260"/>
      <c r="AQ355" s="12"/>
    </row>
    <row r="356" spans="1:43" s="7" customFormat="1" x14ac:dyDescent="0.2">
      <c r="A356" s="62" t="s">
        <v>1278</v>
      </c>
      <c r="B356" s="62" t="s">
        <v>1279</v>
      </c>
      <c r="C356" s="75" t="s">
        <v>1280</v>
      </c>
      <c r="D356" s="79" t="s">
        <v>17</v>
      </c>
      <c r="E356" s="115">
        <v>1</v>
      </c>
      <c r="F356" s="118">
        <v>2233.0300000000002</v>
      </c>
      <c r="G356" s="41">
        <f t="shared" si="8"/>
        <v>2233.0300000000002</v>
      </c>
      <c r="H356" s="259"/>
      <c r="I356" s="260"/>
      <c r="J356" s="260"/>
      <c r="K356" s="260"/>
      <c r="L356" s="260"/>
      <c r="M356" s="260"/>
      <c r="N356" s="260"/>
      <c r="O356" s="260"/>
      <c r="P356" s="260"/>
      <c r="Q356" s="260"/>
      <c r="R356" s="260"/>
      <c r="S356" s="260"/>
      <c r="T356" s="260"/>
      <c r="U356" s="260"/>
      <c r="V356" s="260"/>
      <c r="W356" s="260"/>
      <c r="X356" s="260"/>
      <c r="Y356" s="260"/>
      <c r="Z356" s="260"/>
      <c r="AA356" s="260"/>
      <c r="AB356" s="260"/>
      <c r="AC356" s="260"/>
      <c r="AD356" s="260"/>
      <c r="AE356" s="260"/>
      <c r="AF356" s="260"/>
      <c r="AG356" s="260"/>
      <c r="AH356" s="260"/>
      <c r="AI356" s="260"/>
      <c r="AJ356" s="260"/>
      <c r="AK356" s="260"/>
      <c r="AL356" s="260"/>
      <c r="AM356" s="260"/>
      <c r="AN356" s="260"/>
      <c r="AO356" s="260"/>
      <c r="AP356" s="260"/>
      <c r="AQ356" s="12"/>
    </row>
    <row r="357" spans="1:43" s="7" customFormat="1" x14ac:dyDescent="0.2">
      <c r="A357" s="62" t="s">
        <v>1281</v>
      </c>
      <c r="B357" s="62" t="s">
        <v>1282</v>
      </c>
      <c r="C357" s="75" t="s">
        <v>1283</v>
      </c>
      <c r="D357" s="79" t="s">
        <v>1098</v>
      </c>
      <c r="E357" s="115">
        <v>1</v>
      </c>
      <c r="F357" s="118">
        <v>2428.2399999999998</v>
      </c>
      <c r="G357" s="41">
        <f t="shared" si="8"/>
        <v>2428.2399999999998</v>
      </c>
      <c r="H357" s="259"/>
      <c r="I357" s="260"/>
      <c r="J357" s="260"/>
      <c r="K357" s="260"/>
      <c r="L357" s="260"/>
      <c r="M357" s="260"/>
      <c r="N357" s="260"/>
      <c r="O357" s="260"/>
      <c r="P357" s="260"/>
      <c r="Q357" s="260"/>
      <c r="R357" s="260"/>
      <c r="S357" s="260"/>
      <c r="T357" s="260"/>
      <c r="U357" s="260"/>
      <c r="V357" s="260"/>
      <c r="W357" s="260"/>
      <c r="X357" s="260"/>
      <c r="Y357" s="260"/>
      <c r="Z357" s="260"/>
      <c r="AA357" s="260"/>
      <c r="AB357" s="260"/>
      <c r="AC357" s="260"/>
      <c r="AD357" s="260"/>
      <c r="AE357" s="260"/>
      <c r="AF357" s="260"/>
      <c r="AG357" s="260"/>
      <c r="AH357" s="260"/>
      <c r="AI357" s="260"/>
      <c r="AJ357" s="260"/>
      <c r="AK357" s="260"/>
      <c r="AL357" s="260"/>
      <c r="AM357" s="260"/>
      <c r="AN357" s="260"/>
      <c r="AO357" s="260"/>
      <c r="AP357" s="260"/>
      <c r="AQ357" s="12"/>
    </row>
    <row r="358" spans="1:43" s="7" customFormat="1" x14ac:dyDescent="0.2">
      <c r="A358" s="62" t="s">
        <v>1284</v>
      </c>
      <c r="B358" s="62" t="s">
        <v>1285</v>
      </c>
      <c r="C358" s="75" t="s">
        <v>1286</v>
      </c>
      <c r="D358" s="79" t="s">
        <v>1098</v>
      </c>
      <c r="E358" s="115">
        <v>1</v>
      </c>
      <c r="F358" s="118">
        <v>657.84</v>
      </c>
      <c r="G358" s="41">
        <f t="shared" si="8"/>
        <v>657.84</v>
      </c>
      <c r="H358" s="259"/>
      <c r="I358" s="260"/>
      <c r="J358" s="260"/>
      <c r="K358" s="260"/>
      <c r="L358" s="260"/>
      <c r="M358" s="260"/>
      <c r="N358" s="260"/>
      <c r="O358" s="260"/>
      <c r="P358" s="260"/>
      <c r="Q358" s="260"/>
      <c r="R358" s="260"/>
      <c r="S358" s="260"/>
      <c r="T358" s="260"/>
      <c r="U358" s="260"/>
      <c r="V358" s="260"/>
      <c r="W358" s="260"/>
      <c r="X358" s="260"/>
      <c r="Y358" s="260"/>
      <c r="Z358" s="260"/>
      <c r="AA358" s="260"/>
      <c r="AB358" s="260"/>
      <c r="AC358" s="260"/>
      <c r="AD358" s="260"/>
      <c r="AE358" s="260"/>
      <c r="AF358" s="260"/>
      <c r="AG358" s="260"/>
      <c r="AH358" s="260"/>
      <c r="AI358" s="260"/>
      <c r="AJ358" s="260"/>
      <c r="AK358" s="260"/>
      <c r="AL358" s="260"/>
      <c r="AM358" s="260"/>
      <c r="AN358" s="260"/>
      <c r="AO358" s="260"/>
      <c r="AP358" s="260"/>
      <c r="AQ358" s="12"/>
    </row>
    <row r="359" spans="1:43" s="7" customFormat="1" x14ac:dyDescent="0.2">
      <c r="A359" s="62" t="s">
        <v>1287</v>
      </c>
      <c r="B359" s="62" t="s">
        <v>1288</v>
      </c>
      <c r="C359" s="75" t="s">
        <v>1289</v>
      </c>
      <c r="D359" s="79" t="s">
        <v>17</v>
      </c>
      <c r="E359" s="115">
        <v>1</v>
      </c>
      <c r="F359" s="118">
        <v>1883</v>
      </c>
      <c r="G359" s="41">
        <f t="shared" si="8"/>
        <v>1883</v>
      </c>
      <c r="H359" s="259"/>
      <c r="I359" s="260"/>
      <c r="J359" s="260"/>
      <c r="K359" s="260"/>
      <c r="L359" s="260"/>
      <c r="M359" s="260"/>
      <c r="N359" s="260"/>
      <c r="O359" s="260"/>
      <c r="P359" s="260"/>
      <c r="Q359" s="260"/>
      <c r="R359" s="260"/>
      <c r="S359" s="260"/>
      <c r="T359" s="260"/>
      <c r="U359" s="260"/>
      <c r="V359" s="260"/>
      <c r="W359" s="260"/>
      <c r="X359" s="260"/>
      <c r="Y359" s="260"/>
      <c r="Z359" s="260"/>
      <c r="AA359" s="260"/>
      <c r="AB359" s="260"/>
      <c r="AC359" s="260"/>
      <c r="AD359" s="260"/>
      <c r="AE359" s="260"/>
      <c r="AF359" s="260"/>
      <c r="AG359" s="260"/>
      <c r="AH359" s="260"/>
      <c r="AI359" s="260"/>
      <c r="AJ359" s="260"/>
      <c r="AK359" s="260"/>
      <c r="AL359" s="260"/>
      <c r="AM359" s="260"/>
      <c r="AN359" s="260"/>
      <c r="AO359" s="260"/>
      <c r="AP359" s="260"/>
      <c r="AQ359" s="12"/>
    </row>
    <row r="360" spans="1:43" s="7" customFormat="1" x14ac:dyDescent="0.2">
      <c r="A360" s="62" t="s">
        <v>1290</v>
      </c>
      <c r="B360" s="62" t="s">
        <v>1291</v>
      </c>
      <c r="C360" s="75" t="s">
        <v>1292</v>
      </c>
      <c r="D360" s="79"/>
      <c r="E360" s="328"/>
      <c r="F360" s="326"/>
      <c r="G360" s="41"/>
      <c r="H360" s="259"/>
      <c r="I360" s="260"/>
      <c r="J360" s="260"/>
      <c r="K360" s="260"/>
      <c r="L360" s="260"/>
      <c r="M360" s="260"/>
      <c r="N360" s="260"/>
      <c r="O360" s="260"/>
      <c r="P360" s="260"/>
      <c r="Q360" s="260"/>
      <c r="R360" s="260"/>
      <c r="S360" s="260"/>
      <c r="T360" s="260"/>
      <c r="U360" s="260"/>
      <c r="V360" s="260"/>
      <c r="W360" s="260"/>
      <c r="X360" s="260"/>
      <c r="Y360" s="260"/>
      <c r="Z360" s="260"/>
      <c r="AA360" s="260"/>
      <c r="AB360" s="260"/>
      <c r="AC360" s="260"/>
      <c r="AD360" s="260"/>
      <c r="AE360" s="260"/>
      <c r="AF360" s="260"/>
      <c r="AG360" s="260"/>
      <c r="AH360" s="260"/>
      <c r="AI360" s="260"/>
      <c r="AJ360" s="260"/>
      <c r="AK360" s="260"/>
      <c r="AL360" s="260"/>
      <c r="AM360" s="260"/>
      <c r="AN360" s="260"/>
      <c r="AO360" s="260"/>
      <c r="AP360" s="260"/>
      <c r="AQ360" s="12"/>
    </row>
    <row r="361" spans="1:43" s="7" customFormat="1" x14ac:dyDescent="0.2">
      <c r="A361" s="62" t="s">
        <v>1293</v>
      </c>
      <c r="B361" s="62" t="s">
        <v>1294</v>
      </c>
      <c r="C361" s="75" t="s">
        <v>1294</v>
      </c>
      <c r="D361" s="79" t="s">
        <v>17</v>
      </c>
      <c r="E361" s="115">
        <v>39</v>
      </c>
      <c r="F361" s="367">
        <v>557.45000000000005</v>
      </c>
      <c r="G361" s="41">
        <f t="shared" si="8"/>
        <v>21740.550000000003</v>
      </c>
      <c r="H361" s="259"/>
      <c r="I361" s="260"/>
      <c r="J361" s="260"/>
      <c r="K361" s="260"/>
      <c r="L361" s="260"/>
      <c r="M361" s="260"/>
      <c r="N361" s="260"/>
      <c r="O361" s="260"/>
      <c r="P361" s="260"/>
      <c r="Q361" s="260"/>
      <c r="R361" s="260"/>
      <c r="S361" s="260"/>
      <c r="T361" s="260"/>
      <c r="U361" s="260"/>
      <c r="V361" s="260"/>
      <c r="W361" s="260"/>
      <c r="X361" s="260"/>
      <c r="Y361" s="260"/>
      <c r="Z361" s="260"/>
      <c r="AA361" s="260"/>
      <c r="AB361" s="260"/>
      <c r="AC361" s="260"/>
      <c r="AD361" s="260"/>
      <c r="AE361" s="260"/>
      <c r="AF361" s="260"/>
      <c r="AG361" s="260"/>
      <c r="AH361" s="260"/>
      <c r="AI361" s="260"/>
      <c r="AJ361" s="260"/>
      <c r="AK361" s="260"/>
      <c r="AL361" s="260"/>
      <c r="AM361" s="260"/>
      <c r="AN361" s="260"/>
      <c r="AO361" s="260"/>
      <c r="AP361" s="260"/>
      <c r="AQ361" s="12"/>
    </row>
    <row r="362" spans="1:43" s="7" customFormat="1" x14ac:dyDescent="0.2">
      <c r="A362" s="62" t="s">
        <v>1295</v>
      </c>
      <c r="B362" s="62" t="s">
        <v>1296</v>
      </c>
      <c r="C362" s="75" t="s">
        <v>1297</v>
      </c>
      <c r="D362" s="79" t="s">
        <v>17</v>
      </c>
      <c r="E362" s="115">
        <v>1</v>
      </c>
      <c r="F362" s="63">
        <v>1192.81</v>
      </c>
      <c r="G362" s="41">
        <f t="shared" si="8"/>
        <v>1192.81</v>
      </c>
      <c r="H362" s="259"/>
      <c r="I362" s="260"/>
      <c r="J362" s="260"/>
      <c r="K362" s="260"/>
      <c r="L362" s="260"/>
      <c r="M362" s="260"/>
      <c r="N362" s="260"/>
      <c r="O362" s="260"/>
      <c r="P362" s="260"/>
      <c r="Q362" s="260"/>
      <c r="R362" s="260"/>
      <c r="S362" s="260"/>
      <c r="T362" s="260"/>
      <c r="U362" s="260"/>
      <c r="V362" s="260"/>
      <c r="W362" s="260"/>
      <c r="X362" s="260"/>
      <c r="Y362" s="260"/>
      <c r="Z362" s="260"/>
      <c r="AA362" s="260"/>
      <c r="AB362" s="260"/>
      <c r="AC362" s="260"/>
      <c r="AD362" s="260"/>
      <c r="AE362" s="260"/>
      <c r="AF362" s="260"/>
      <c r="AG362" s="260"/>
      <c r="AH362" s="260"/>
      <c r="AI362" s="260"/>
      <c r="AJ362" s="260"/>
      <c r="AK362" s="260"/>
      <c r="AL362" s="260"/>
      <c r="AM362" s="260"/>
      <c r="AN362" s="260"/>
      <c r="AO362" s="260"/>
      <c r="AP362" s="260"/>
      <c r="AQ362" s="12"/>
    </row>
    <row r="363" spans="1:43" s="7" customFormat="1" ht="25.5" x14ac:dyDescent="0.2">
      <c r="A363" s="62" t="s">
        <v>1298</v>
      </c>
      <c r="B363" s="119" t="s">
        <v>1299</v>
      </c>
      <c r="C363" s="75" t="s">
        <v>1300</v>
      </c>
      <c r="D363" s="79"/>
      <c r="E363" s="328"/>
      <c r="F363" s="326"/>
      <c r="G363" s="41"/>
      <c r="H363" s="259"/>
      <c r="I363" s="260"/>
      <c r="J363" s="260"/>
      <c r="K363" s="260"/>
      <c r="L363" s="260"/>
      <c r="M363" s="260"/>
      <c r="N363" s="260"/>
      <c r="O363" s="260"/>
      <c r="P363" s="260"/>
      <c r="Q363" s="260"/>
      <c r="R363" s="260"/>
      <c r="S363" s="260"/>
      <c r="T363" s="260"/>
      <c r="U363" s="260"/>
      <c r="V363" s="260"/>
      <c r="W363" s="260"/>
      <c r="X363" s="260"/>
      <c r="Y363" s="260"/>
      <c r="Z363" s="260"/>
      <c r="AA363" s="260"/>
      <c r="AB363" s="260"/>
      <c r="AC363" s="260"/>
      <c r="AD363" s="260"/>
      <c r="AE363" s="260"/>
      <c r="AF363" s="260"/>
      <c r="AG363" s="260"/>
      <c r="AH363" s="260"/>
      <c r="AI363" s="260"/>
      <c r="AJ363" s="260"/>
      <c r="AK363" s="260"/>
      <c r="AL363" s="260"/>
      <c r="AM363" s="260"/>
      <c r="AN363" s="260"/>
      <c r="AO363" s="260"/>
      <c r="AP363" s="260"/>
      <c r="AQ363" s="12"/>
    </row>
    <row r="364" spans="1:43" s="7" customFormat="1" x14ac:dyDescent="0.2">
      <c r="A364" s="62" t="s">
        <v>1301</v>
      </c>
      <c r="B364" s="62" t="s">
        <v>1302</v>
      </c>
      <c r="C364" s="75" t="s">
        <v>1302</v>
      </c>
      <c r="D364" s="79" t="s">
        <v>17</v>
      </c>
      <c r="E364" s="115">
        <v>38</v>
      </c>
      <c r="F364" s="63">
        <v>1827.17</v>
      </c>
      <c r="G364" s="41">
        <f>E364*F364</f>
        <v>69432.460000000006</v>
      </c>
      <c r="H364" s="259"/>
      <c r="I364" s="260"/>
      <c r="J364" s="260"/>
      <c r="K364" s="260"/>
      <c r="L364" s="260"/>
      <c r="M364" s="260"/>
      <c r="N364" s="260"/>
      <c r="O364" s="260"/>
      <c r="P364" s="260"/>
      <c r="Q364" s="260"/>
      <c r="R364" s="260"/>
      <c r="S364" s="260"/>
      <c r="T364" s="260"/>
      <c r="U364" s="260"/>
      <c r="V364" s="260"/>
      <c r="W364" s="260"/>
      <c r="X364" s="260"/>
      <c r="Y364" s="260"/>
      <c r="Z364" s="260"/>
      <c r="AA364" s="260"/>
      <c r="AB364" s="260"/>
      <c r="AC364" s="260"/>
      <c r="AD364" s="260"/>
      <c r="AE364" s="260"/>
      <c r="AF364" s="260"/>
      <c r="AG364" s="260"/>
      <c r="AH364" s="260"/>
      <c r="AI364" s="260"/>
      <c r="AJ364" s="260"/>
      <c r="AK364" s="260"/>
      <c r="AL364" s="260"/>
      <c r="AM364" s="260"/>
      <c r="AN364" s="260"/>
      <c r="AO364" s="260"/>
      <c r="AP364" s="260"/>
      <c r="AQ364" s="12"/>
    </row>
    <row r="365" spans="1:43" s="7" customFormat="1" x14ac:dyDescent="0.2">
      <c r="A365" s="62" t="s">
        <v>435</v>
      </c>
      <c r="B365" s="62" t="s">
        <v>370</v>
      </c>
      <c r="C365" s="75" t="s">
        <v>371</v>
      </c>
      <c r="D365" s="79"/>
      <c r="E365" s="328"/>
      <c r="F365" s="326"/>
      <c r="G365" s="41"/>
      <c r="H365" s="259"/>
      <c r="I365" s="260"/>
      <c r="J365" s="260"/>
      <c r="K365" s="260"/>
      <c r="L365" s="260"/>
      <c r="M365" s="260"/>
      <c r="N365" s="260"/>
      <c r="O365" s="260"/>
      <c r="P365" s="260"/>
      <c r="Q365" s="260"/>
      <c r="R365" s="260"/>
      <c r="S365" s="260"/>
      <c r="T365" s="260"/>
      <c r="U365" s="260"/>
      <c r="V365" s="260"/>
      <c r="W365" s="260"/>
      <c r="X365" s="260"/>
      <c r="Y365" s="260"/>
      <c r="Z365" s="260"/>
      <c r="AA365" s="260"/>
      <c r="AB365" s="260"/>
      <c r="AC365" s="260"/>
      <c r="AD365" s="260"/>
      <c r="AE365" s="260"/>
      <c r="AF365" s="260"/>
      <c r="AG365" s="260"/>
      <c r="AH365" s="260"/>
      <c r="AI365" s="260"/>
      <c r="AJ365" s="260"/>
      <c r="AK365" s="260"/>
      <c r="AL365" s="260"/>
      <c r="AM365" s="260"/>
      <c r="AN365" s="260"/>
      <c r="AO365" s="260"/>
      <c r="AP365" s="260"/>
      <c r="AQ365" s="12"/>
    </row>
    <row r="366" spans="1:43" s="7" customFormat="1" x14ac:dyDescent="0.2">
      <c r="A366" s="62" t="s">
        <v>436</v>
      </c>
      <c r="B366" s="62" t="s">
        <v>372</v>
      </c>
      <c r="C366" s="75" t="s">
        <v>373</v>
      </c>
      <c r="D366" s="79" t="s">
        <v>17</v>
      </c>
      <c r="E366" s="115">
        <v>187</v>
      </c>
      <c r="F366" s="367">
        <v>17.98</v>
      </c>
      <c r="G366" s="41">
        <f t="shared" si="8"/>
        <v>3362.26</v>
      </c>
      <c r="H366" s="259"/>
      <c r="I366" s="260"/>
      <c r="J366" s="260"/>
      <c r="K366" s="260"/>
      <c r="L366" s="260"/>
      <c r="M366" s="260"/>
      <c r="N366" s="260"/>
      <c r="O366" s="260"/>
      <c r="P366" s="260"/>
      <c r="Q366" s="260"/>
      <c r="R366" s="260"/>
      <c r="S366" s="260"/>
      <c r="T366" s="260"/>
      <c r="U366" s="260"/>
      <c r="V366" s="260"/>
      <c r="W366" s="260"/>
      <c r="X366" s="260"/>
      <c r="Y366" s="260"/>
      <c r="Z366" s="260"/>
      <c r="AA366" s="260"/>
      <c r="AB366" s="260"/>
      <c r="AC366" s="260"/>
      <c r="AD366" s="260"/>
      <c r="AE366" s="260"/>
      <c r="AF366" s="260"/>
      <c r="AG366" s="260"/>
      <c r="AH366" s="260"/>
      <c r="AI366" s="260"/>
      <c r="AJ366" s="260"/>
      <c r="AK366" s="260"/>
      <c r="AL366" s="260"/>
      <c r="AM366" s="260"/>
      <c r="AN366" s="260"/>
      <c r="AO366" s="260"/>
      <c r="AP366" s="260"/>
      <c r="AQ366" s="12"/>
    </row>
    <row r="367" spans="1:43" s="7" customFormat="1" x14ac:dyDescent="0.2">
      <c r="A367" s="62" t="s">
        <v>1303</v>
      </c>
      <c r="B367" s="62" t="s">
        <v>1304</v>
      </c>
      <c r="C367" s="75" t="s">
        <v>1305</v>
      </c>
      <c r="D367" s="79" t="s">
        <v>17</v>
      </c>
      <c r="E367" s="115">
        <v>66</v>
      </c>
      <c r="F367" s="367">
        <v>19.53</v>
      </c>
      <c r="G367" s="41">
        <f t="shared" si="8"/>
        <v>1288.98</v>
      </c>
      <c r="H367" s="259"/>
      <c r="I367" s="260"/>
      <c r="J367" s="260"/>
      <c r="K367" s="260"/>
      <c r="L367" s="260"/>
      <c r="M367" s="260"/>
      <c r="N367" s="260"/>
      <c r="O367" s="260"/>
      <c r="P367" s="260"/>
      <c r="Q367" s="260"/>
      <c r="R367" s="260"/>
      <c r="S367" s="260"/>
      <c r="T367" s="260"/>
      <c r="U367" s="260"/>
      <c r="V367" s="260"/>
      <c r="W367" s="260"/>
      <c r="X367" s="260"/>
      <c r="Y367" s="260"/>
      <c r="Z367" s="260"/>
      <c r="AA367" s="260"/>
      <c r="AB367" s="260"/>
      <c r="AC367" s="260"/>
      <c r="AD367" s="260"/>
      <c r="AE367" s="260"/>
      <c r="AF367" s="260"/>
      <c r="AG367" s="260"/>
      <c r="AH367" s="260"/>
      <c r="AI367" s="260"/>
      <c r="AJ367" s="260"/>
      <c r="AK367" s="260"/>
      <c r="AL367" s="260"/>
      <c r="AM367" s="260"/>
      <c r="AN367" s="260"/>
      <c r="AO367" s="260"/>
      <c r="AP367" s="260"/>
      <c r="AQ367" s="12"/>
    </row>
    <row r="368" spans="1:43" s="7" customFormat="1" x14ac:dyDescent="0.2">
      <c r="A368" s="62" t="s">
        <v>437</v>
      </c>
      <c r="B368" s="62" t="s">
        <v>374</v>
      </c>
      <c r="C368" s="75" t="s">
        <v>375</v>
      </c>
      <c r="D368" s="79" t="s">
        <v>17</v>
      </c>
      <c r="E368" s="115">
        <v>189</v>
      </c>
      <c r="F368" s="367">
        <v>41.75</v>
      </c>
      <c r="G368" s="41">
        <f t="shared" si="8"/>
        <v>7890.75</v>
      </c>
      <c r="H368" s="259"/>
      <c r="I368" s="260"/>
      <c r="J368" s="260"/>
      <c r="K368" s="260"/>
      <c r="L368" s="260"/>
      <c r="M368" s="260"/>
      <c r="N368" s="260"/>
      <c r="O368" s="260"/>
      <c r="P368" s="260"/>
      <c r="Q368" s="260"/>
      <c r="R368" s="260"/>
      <c r="S368" s="260"/>
      <c r="T368" s="260"/>
      <c r="U368" s="260"/>
      <c r="V368" s="260"/>
      <c r="W368" s="260"/>
      <c r="X368" s="260"/>
      <c r="Y368" s="260"/>
      <c r="Z368" s="260"/>
      <c r="AA368" s="260"/>
      <c r="AB368" s="260"/>
      <c r="AC368" s="260"/>
      <c r="AD368" s="260"/>
      <c r="AE368" s="260"/>
      <c r="AF368" s="260"/>
      <c r="AG368" s="260"/>
      <c r="AH368" s="260"/>
      <c r="AI368" s="260"/>
      <c r="AJ368" s="260"/>
      <c r="AK368" s="260"/>
      <c r="AL368" s="260"/>
      <c r="AM368" s="260"/>
      <c r="AN368" s="260"/>
      <c r="AO368" s="260"/>
      <c r="AP368" s="260"/>
      <c r="AQ368" s="12"/>
    </row>
    <row r="369" spans="1:43" s="7" customFormat="1" x14ac:dyDescent="0.2">
      <c r="A369" s="62" t="s">
        <v>1306</v>
      </c>
      <c r="B369" s="62" t="s">
        <v>1307</v>
      </c>
      <c r="C369" s="75" t="s">
        <v>1308</v>
      </c>
      <c r="D369" s="79"/>
      <c r="E369" s="328"/>
      <c r="F369" s="326"/>
      <c r="G369" s="41"/>
      <c r="H369" s="259"/>
      <c r="I369" s="260"/>
      <c r="J369" s="260"/>
      <c r="K369" s="260"/>
      <c r="L369" s="260"/>
      <c r="M369" s="260"/>
      <c r="N369" s="260"/>
      <c r="O369" s="260"/>
      <c r="P369" s="260"/>
      <c r="Q369" s="260"/>
      <c r="R369" s="260"/>
      <c r="S369" s="260"/>
      <c r="T369" s="260"/>
      <c r="U369" s="260"/>
      <c r="V369" s="260"/>
      <c r="W369" s="260"/>
      <c r="X369" s="260"/>
      <c r="Y369" s="260"/>
      <c r="Z369" s="260"/>
      <c r="AA369" s="260"/>
      <c r="AB369" s="260"/>
      <c r="AC369" s="260"/>
      <c r="AD369" s="260"/>
      <c r="AE369" s="260"/>
      <c r="AF369" s="260"/>
      <c r="AG369" s="260"/>
      <c r="AH369" s="260"/>
      <c r="AI369" s="260"/>
      <c r="AJ369" s="260"/>
      <c r="AK369" s="260"/>
      <c r="AL369" s="260"/>
      <c r="AM369" s="260"/>
      <c r="AN369" s="260"/>
      <c r="AO369" s="260"/>
      <c r="AP369" s="260"/>
      <c r="AQ369" s="12"/>
    </row>
    <row r="370" spans="1:43" s="7" customFormat="1" x14ac:dyDescent="0.2">
      <c r="A370" s="62" t="s">
        <v>1309</v>
      </c>
      <c r="B370" s="62" t="s">
        <v>1310</v>
      </c>
      <c r="C370" s="75" t="s">
        <v>1311</v>
      </c>
      <c r="D370" s="79" t="s">
        <v>17</v>
      </c>
      <c r="E370" s="115">
        <v>1</v>
      </c>
      <c r="F370" s="63">
        <v>1494.16</v>
      </c>
      <c r="G370" s="41">
        <f t="shared" si="8"/>
        <v>1494.16</v>
      </c>
      <c r="H370" s="259"/>
      <c r="I370" s="260"/>
      <c r="J370" s="260"/>
      <c r="K370" s="260"/>
      <c r="L370" s="260"/>
      <c r="M370" s="260"/>
      <c r="N370" s="260"/>
      <c r="O370" s="260"/>
      <c r="P370" s="260"/>
      <c r="Q370" s="260"/>
      <c r="R370" s="260"/>
      <c r="S370" s="260"/>
      <c r="T370" s="260"/>
      <c r="U370" s="260"/>
      <c r="V370" s="260"/>
      <c r="W370" s="260"/>
      <c r="X370" s="260"/>
      <c r="Y370" s="260"/>
      <c r="Z370" s="260"/>
      <c r="AA370" s="260"/>
      <c r="AB370" s="260"/>
      <c r="AC370" s="260"/>
      <c r="AD370" s="260"/>
      <c r="AE370" s="260"/>
      <c r="AF370" s="260"/>
      <c r="AG370" s="260"/>
      <c r="AH370" s="260"/>
      <c r="AI370" s="260"/>
      <c r="AJ370" s="260"/>
      <c r="AK370" s="260"/>
      <c r="AL370" s="260"/>
      <c r="AM370" s="260"/>
      <c r="AN370" s="260"/>
      <c r="AO370" s="260"/>
      <c r="AP370" s="260"/>
      <c r="AQ370" s="12"/>
    </row>
    <row r="371" spans="1:43" s="7" customFormat="1" ht="25.5" x14ac:dyDescent="0.2">
      <c r="A371" s="62" t="s">
        <v>1312</v>
      </c>
      <c r="B371" s="119" t="s">
        <v>1313</v>
      </c>
      <c r="C371" s="75" t="s">
        <v>1314</v>
      </c>
      <c r="D371" s="79"/>
      <c r="E371" s="328"/>
      <c r="F371" s="326"/>
      <c r="G371" s="41"/>
      <c r="H371" s="259"/>
      <c r="I371" s="260"/>
      <c r="J371" s="260"/>
      <c r="K371" s="260"/>
      <c r="L371" s="260"/>
      <c r="M371" s="260"/>
      <c r="N371" s="260"/>
      <c r="O371" s="260"/>
      <c r="P371" s="260"/>
      <c r="Q371" s="260"/>
      <c r="R371" s="260"/>
      <c r="S371" s="260"/>
      <c r="T371" s="260"/>
      <c r="U371" s="260"/>
      <c r="V371" s="260"/>
      <c r="W371" s="260"/>
      <c r="X371" s="260"/>
      <c r="Y371" s="260"/>
      <c r="Z371" s="260"/>
      <c r="AA371" s="260"/>
      <c r="AB371" s="260"/>
      <c r="AC371" s="260"/>
      <c r="AD371" s="260"/>
      <c r="AE371" s="260"/>
      <c r="AF371" s="260"/>
      <c r="AG371" s="260"/>
      <c r="AH371" s="260"/>
      <c r="AI371" s="260"/>
      <c r="AJ371" s="260"/>
      <c r="AK371" s="260"/>
      <c r="AL371" s="260"/>
      <c r="AM371" s="260"/>
      <c r="AN371" s="260"/>
      <c r="AO371" s="260"/>
      <c r="AP371" s="260"/>
      <c r="AQ371" s="12"/>
    </row>
    <row r="372" spans="1:43" s="7" customFormat="1" x14ac:dyDescent="0.2">
      <c r="A372" s="62" t="s">
        <v>1315</v>
      </c>
      <c r="B372" s="62" t="s">
        <v>1316</v>
      </c>
      <c r="C372" s="75" t="s">
        <v>1317</v>
      </c>
      <c r="D372" s="79" t="s">
        <v>16</v>
      </c>
      <c r="E372" s="367">
        <v>37.5</v>
      </c>
      <c r="F372" s="367">
        <v>562.87</v>
      </c>
      <c r="G372" s="41">
        <f t="shared" si="8"/>
        <v>21107.625</v>
      </c>
      <c r="H372" s="259"/>
      <c r="I372" s="260"/>
      <c r="J372" s="260"/>
      <c r="K372" s="260"/>
      <c r="L372" s="260"/>
      <c r="M372" s="260"/>
      <c r="N372" s="260"/>
      <c r="O372" s="260"/>
      <c r="P372" s="260"/>
      <c r="Q372" s="260"/>
      <c r="R372" s="260"/>
      <c r="S372" s="260"/>
      <c r="T372" s="260"/>
      <c r="U372" s="260"/>
      <c r="V372" s="260"/>
      <c r="W372" s="260"/>
      <c r="X372" s="260"/>
      <c r="Y372" s="260"/>
      <c r="Z372" s="260"/>
      <c r="AA372" s="260"/>
      <c r="AB372" s="260"/>
      <c r="AC372" s="260"/>
      <c r="AD372" s="260"/>
      <c r="AE372" s="260"/>
      <c r="AF372" s="260"/>
      <c r="AG372" s="260"/>
      <c r="AH372" s="260"/>
      <c r="AI372" s="260"/>
      <c r="AJ372" s="260"/>
      <c r="AK372" s="260"/>
      <c r="AL372" s="260"/>
      <c r="AM372" s="260"/>
      <c r="AN372" s="260"/>
      <c r="AO372" s="260"/>
      <c r="AP372" s="260"/>
      <c r="AQ372" s="12"/>
    </row>
    <row r="373" spans="1:43" s="7" customFormat="1" x14ac:dyDescent="0.2">
      <c r="A373" s="62" t="s">
        <v>1318</v>
      </c>
      <c r="B373" s="62" t="s">
        <v>1319</v>
      </c>
      <c r="C373" s="75" t="s">
        <v>1320</v>
      </c>
      <c r="D373" s="79" t="s">
        <v>17</v>
      </c>
      <c r="E373" s="115">
        <v>2</v>
      </c>
      <c r="F373" s="367">
        <v>115.34</v>
      </c>
      <c r="G373" s="41">
        <f t="shared" si="8"/>
        <v>230.68</v>
      </c>
      <c r="H373" s="259"/>
      <c r="I373" s="260"/>
      <c r="J373" s="260"/>
      <c r="K373" s="260"/>
      <c r="L373" s="260"/>
      <c r="M373" s="260"/>
      <c r="N373" s="260"/>
      <c r="O373" s="260"/>
      <c r="P373" s="260"/>
      <c r="Q373" s="260"/>
      <c r="R373" s="260"/>
      <c r="S373" s="260"/>
      <c r="T373" s="260"/>
      <c r="U373" s="260"/>
      <c r="V373" s="260"/>
      <c r="W373" s="260"/>
      <c r="X373" s="260"/>
      <c r="Y373" s="260"/>
      <c r="Z373" s="260"/>
      <c r="AA373" s="260"/>
      <c r="AB373" s="260"/>
      <c r="AC373" s="260"/>
      <c r="AD373" s="260"/>
      <c r="AE373" s="260"/>
      <c r="AF373" s="260"/>
      <c r="AG373" s="260"/>
      <c r="AH373" s="260"/>
      <c r="AI373" s="260"/>
      <c r="AJ373" s="260"/>
      <c r="AK373" s="260"/>
      <c r="AL373" s="260"/>
      <c r="AM373" s="260"/>
      <c r="AN373" s="260"/>
      <c r="AO373" s="260"/>
      <c r="AP373" s="260"/>
      <c r="AQ373" s="12"/>
    </row>
    <row r="374" spans="1:43" s="7" customFormat="1" x14ac:dyDescent="0.2">
      <c r="A374" s="62" t="s">
        <v>1321</v>
      </c>
      <c r="B374" s="62" t="s">
        <v>1322</v>
      </c>
      <c r="C374" s="75" t="s">
        <v>1323</v>
      </c>
      <c r="D374" s="79"/>
      <c r="E374" s="328"/>
      <c r="F374" s="326"/>
      <c r="G374" s="41"/>
      <c r="H374" s="259"/>
      <c r="I374" s="260"/>
      <c r="J374" s="260"/>
      <c r="K374" s="260"/>
      <c r="L374" s="260"/>
      <c r="M374" s="260"/>
      <c r="N374" s="260"/>
      <c r="O374" s="260"/>
      <c r="P374" s="260"/>
      <c r="Q374" s="260"/>
      <c r="R374" s="260"/>
      <c r="S374" s="260"/>
      <c r="T374" s="260"/>
      <c r="U374" s="260"/>
      <c r="V374" s="260"/>
      <c r="W374" s="260"/>
      <c r="X374" s="260"/>
      <c r="Y374" s="260"/>
      <c r="Z374" s="260"/>
      <c r="AA374" s="260"/>
      <c r="AB374" s="260"/>
      <c r="AC374" s="260"/>
      <c r="AD374" s="260"/>
      <c r="AE374" s="260"/>
      <c r="AF374" s="260"/>
      <c r="AG374" s="260"/>
      <c r="AH374" s="260"/>
      <c r="AI374" s="260"/>
      <c r="AJ374" s="260"/>
      <c r="AK374" s="260"/>
      <c r="AL374" s="260"/>
      <c r="AM374" s="260"/>
      <c r="AN374" s="260"/>
      <c r="AO374" s="260"/>
      <c r="AP374" s="260"/>
      <c r="AQ374" s="12"/>
    </row>
    <row r="375" spans="1:43" s="7" customFormat="1" x14ac:dyDescent="0.2">
      <c r="A375" s="62" t="s">
        <v>1324</v>
      </c>
      <c r="B375" s="62" t="s">
        <v>1325</v>
      </c>
      <c r="C375" s="75" t="s">
        <v>1326</v>
      </c>
      <c r="D375" s="79" t="s">
        <v>17</v>
      </c>
      <c r="E375" s="115">
        <v>1</v>
      </c>
      <c r="F375" s="367">
        <v>45.03</v>
      </c>
      <c r="G375" s="41">
        <f t="shared" si="8"/>
        <v>45.03</v>
      </c>
      <c r="H375" s="259"/>
      <c r="I375" s="260"/>
      <c r="J375" s="260"/>
      <c r="K375" s="260"/>
      <c r="L375" s="260"/>
      <c r="M375" s="260"/>
      <c r="N375" s="260"/>
      <c r="O375" s="260"/>
      <c r="P375" s="260"/>
      <c r="Q375" s="260"/>
      <c r="R375" s="260"/>
      <c r="S375" s="260"/>
      <c r="T375" s="260"/>
      <c r="U375" s="260"/>
      <c r="V375" s="260"/>
      <c r="W375" s="260"/>
      <c r="X375" s="260"/>
      <c r="Y375" s="260"/>
      <c r="Z375" s="260"/>
      <c r="AA375" s="260"/>
      <c r="AB375" s="260"/>
      <c r="AC375" s="260"/>
      <c r="AD375" s="260"/>
      <c r="AE375" s="260"/>
      <c r="AF375" s="260"/>
      <c r="AG375" s="260"/>
      <c r="AH375" s="260"/>
      <c r="AI375" s="260"/>
      <c r="AJ375" s="260"/>
      <c r="AK375" s="260"/>
      <c r="AL375" s="260"/>
      <c r="AM375" s="260"/>
      <c r="AN375" s="260"/>
      <c r="AO375" s="260"/>
      <c r="AP375" s="260"/>
      <c r="AQ375" s="12"/>
    </row>
    <row r="376" spans="1:43" s="7" customFormat="1" x14ac:dyDescent="0.2">
      <c r="A376" s="62" t="s">
        <v>1327</v>
      </c>
      <c r="B376" s="62" t="s">
        <v>1328</v>
      </c>
      <c r="C376" s="75" t="s">
        <v>1329</v>
      </c>
      <c r="D376" s="79"/>
      <c r="E376" s="328"/>
      <c r="F376" s="326"/>
      <c r="G376" s="41"/>
      <c r="H376" s="259"/>
      <c r="I376" s="260"/>
      <c r="J376" s="260"/>
      <c r="K376" s="260"/>
      <c r="L376" s="260"/>
      <c r="M376" s="260"/>
      <c r="N376" s="260"/>
      <c r="O376" s="260"/>
      <c r="P376" s="260"/>
      <c r="Q376" s="260"/>
      <c r="R376" s="260"/>
      <c r="S376" s="260"/>
      <c r="T376" s="260"/>
      <c r="U376" s="260"/>
      <c r="V376" s="260"/>
      <c r="W376" s="260"/>
      <c r="X376" s="260"/>
      <c r="Y376" s="260"/>
      <c r="Z376" s="260"/>
      <c r="AA376" s="260"/>
      <c r="AB376" s="260"/>
      <c r="AC376" s="260"/>
      <c r="AD376" s="260"/>
      <c r="AE376" s="260"/>
      <c r="AF376" s="260"/>
      <c r="AG376" s="260"/>
      <c r="AH376" s="260"/>
      <c r="AI376" s="260"/>
      <c r="AJ376" s="260"/>
      <c r="AK376" s="260"/>
      <c r="AL376" s="260"/>
      <c r="AM376" s="260"/>
      <c r="AN376" s="260"/>
      <c r="AO376" s="260"/>
      <c r="AP376" s="260"/>
      <c r="AQ376" s="12"/>
    </row>
    <row r="377" spans="1:43" s="7" customFormat="1" x14ac:dyDescent="0.2">
      <c r="A377" s="120" t="s">
        <v>1453</v>
      </c>
      <c r="B377" s="120" t="s">
        <v>1454</v>
      </c>
      <c r="C377" s="75" t="s">
        <v>1454</v>
      </c>
      <c r="D377" s="121" t="s">
        <v>17</v>
      </c>
      <c r="E377" s="122">
        <v>2</v>
      </c>
      <c r="F377" s="367">
        <v>390.94</v>
      </c>
      <c r="G377" s="41">
        <f t="shared" si="8"/>
        <v>781.88</v>
      </c>
      <c r="H377" s="259"/>
      <c r="I377" s="260"/>
      <c r="J377" s="260"/>
      <c r="K377" s="260"/>
      <c r="L377" s="260"/>
      <c r="M377" s="260"/>
      <c r="N377" s="260"/>
      <c r="O377" s="260"/>
      <c r="P377" s="260"/>
      <c r="Q377" s="260"/>
      <c r="R377" s="260"/>
      <c r="S377" s="260"/>
      <c r="T377" s="260"/>
      <c r="U377" s="260"/>
      <c r="V377" s="260"/>
      <c r="W377" s="260"/>
      <c r="X377" s="260"/>
      <c r="Y377" s="260"/>
      <c r="Z377" s="260"/>
      <c r="AA377" s="260"/>
      <c r="AB377" s="260"/>
      <c r="AC377" s="260"/>
      <c r="AD377" s="260"/>
      <c r="AE377" s="260"/>
      <c r="AF377" s="260"/>
      <c r="AG377" s="260"/>
      <c r="AH377" s="260"/>
      <c r="AI377" s="260"/>
      <c r="AJ377" s="260"/>
      <c r="AK377" s="260"/>
      <c r="AL377" s="260"/>
      <c r="AM377" s="260"/>
      <c r="AN377" s="260"/>
      <c r="AO377" s="260"/>
      <c r="AP377" s="260"/>
      <c r="AQ377" s="12"/>
    </row>
    <row r="378" spans="1:43" s="7" customFormat="1" x14ac:dyDescent="0.2">
      <c r="A378" s="62" t="s">
        <v>1330</v>
      </c>
      <c r="B378" s="62" t="s">
        <v>1331</v>
      </c>
      <c r="C378" s="75" t="s">
        <v>1332</v>
      </c>
      <c r="D378" s="79" t="s">
        <v>17</v>
      </c>
      <c r="E378" s="115">
        <v>1</v>
      </c>
      <c r="F378" s="367">
        <v>195.26</v>
      </c>
      <c r="G378" s="41">
        <f t="shared" si="8"/>
        <v>195.26</v>
      </c>
      <c r="H378" s="259"/>
      <c r="I378" s="260"/>
      <c r="J378" s="260"/>
      <c r="K378" s="260"/>
      <c r="L378" s="260"/>
      <c r="M378" s="260"/>
      <c r="N378" s="260"/>
      <c r="O378" s="260"/>
      <c r="P378" s="260"/>
      <c r="Q378" s="260"/>
      <c r="R378" s="260"/>
      <c r="S378" s="260"/>
      <c r="T378" s="260"/>
      <c r="U378" s="260"/>
      <c r="V378" s="260"/>
      <c r="W378" s="260"/>
      <c r="X378" s="260"/>
      <c r="Y378" s="260"/>
      <c r="Z378" s="260"/>
      <c r="AA378" s="260"/>
      <c r="AB378" s="260"/>
      <c r="AC378" s="260"/>
      <c r="AD378" s="260"/>
      <c r="AE378" s="260"/>
      <c r="AF378" s="260"/>
      <c r="AG378" s="260"/>
      <c r="AH378" s="260"/>
      <c r="AI378" s="260"/>
      <c r="AJ378" s="260"/>
      <c r="AK378" s="260"/>
      <c r="AL378" s="260"/>
      <c r="AM378" s="260"/>
      <c r="AN378" s="260"/>
      <c r="AO378" s="260"/>
      <c r="AP378" s="260"/>
      <c r="AQ378" s="12"/>
    </row>
    <row r="379" spans="1:43" s="7" customFormat="1" x14ac:dyDescent="0.2">
      <c r="A379" s="62" t="s">
        <v>1333</v>
      </c>
      <c r="B379" s="62" t="s">
        <v>1334</v>
      </c>
      <c r="C379" s="75" t="s">
        <v>1335</v>
      </c>
      <c r="D379" s="79"/>
      <c r="E379" s="328"/>
      <c r="F379" s="326"/>
      <c r="G379" s="41"/>
      <c r="H379" s="259"/>
      <c r="I379" s="260"/>
      <c r="J379" s="260"/>
      <c r="K379" s="260"/>
      <c r="L379" s="260"/>
      <c r="M379" s="260"/>
      <c r="N379" s="260"/>
      <c r="O379" s="260"/>
      <c r="P379" s="260"/>
      <c r="Q379" s="260"/>
      <c r="R379" s="260"/>
      <c r="S379" s="260"/>
      <c r="T379" s="260"/>
      <c r="U379" s="260"/>
      <c r="V379" s="260"/>
      <c r="W379" s="260"/>
      <c r="X379" s="260"/>
      <c r="Y379" s="260"/>
      <c r="Z379" s="260"/>
      <c r="AA379" s="260"/>
      <c r="AB379" s="260"/>
      <c r="AC379" s="260"/>
      <c r="AD379" s="260"/>
      <c r="AE379" s="260"/>
      <c r="AF379" s="260"/>
      <c r="AG379" s="260"/>
      <c r="AH379" s="260"/>
      <c r="AI379" s="260"/>
      <c r="AJ379" s="260"/>
      <c r="AK379" s="260"/>
      <c r="AL379" s="260"/>
      <c r="AM379" s="260"/>
      <c r="AN379" s="260"/>
      <c r="AO379" s="260"/>
      <c r="AP379" s="260"/>
      <c r="AQ379" s="12"/>
    </row>
    <row r="380" spans="1:43" s="7" customFormat="1" x14ac:dyDescent="0.2">
      <c r="A380" s="62" t="s">
        <v>1336</v>
      </c>
      <c r="B380" s="62" t="s">
        <v>1337</v>
      </c>
      <c r="C380" s="75" t="s">
        <v>1338</v>
      </c>
      <c r="D380" s="79" t="s">
        <v>17</v>
      </c>
      <c r="E380" s="115">
        <v>2</v>
      </c>
      <c r="F380" s="367">
        <v>343.86</v>
      </c>
      <c r="G380" s="41">
        <f t="shared" si="8"/>
        <v>687.72</v>
      </c>
      <c r="H380" s="259"/>
      <c r="I380" s="260"/>
      <c r="J380" s="260"/>
      <c r="K380" s="260"/>
      <c r="L380" s="260"/>
      <c r="M380" s="260"/>
      <c r="N380" s="260"/>
      <c r="O380" s="260"/>
      <c r="P380" s="260"/>
      <c r="Q380" s="260"/>
      <c r="R380" s="260"/>
      <c r="S380" s="260"/>
      <c r="T380" s="260"/>
      <c r="U380" s="260"/>
      <c r="V380" s="260"/>
      <c r="W380" s="260"/>
      <c r="X380" s="260"/>
      <c r="Y380" s="260"/>
      <c r="Z380" s="260"/>
      <c r="AA380" s="260"/>
      <c r="AB380" s="260"/>
      <c r="AC380" s="260"/>
      <c r="AD380" s="260"/>
      <c r="AE380" s="260"/>
      <c r="AF380" s="260"/>
      <c r="AG380" s="260"/>
      <c r="AH380" s="260"/>
      <c r="AI380" s="260"/>
      <c r="AJ380" s="260"/>
      <c r="AK380" s="260"/>
      <c r="AL380" s="260"/>
      <c r="AM380" s="260"/>
      <c r="AN380" s="260"/>
      <c r="AO380" s="260"/>
      <c r="AP380" s="260"/>
      <c r="AQ380" s="12"/>
    </row>
    <row r="381" spans="1:43" s="7" customFormat="1" x14ac:dyDescent="0.2">
      <c r="A381" s="62" t="s">
        <v>1339</v>
      </c>
      <c r="B381" s="119" t="s">
        <v>1340</v>
      </c>
      <c r="C381" s="75" t="s">
        <v>1341</v>
      </c>
      <c r="D381" s="79"/>
      <c r="E381" s="328"/>
      <c r="F381" s="326"/>
      <c r="G381" s="41"/>
      <c r="H381" s="259"/>
      <c r="I381" s="260"/>
      <c r="J381" s="260"/>
      <c r="K381" s="260"/>
      <c r="L381" s="260"/>
      <c r="M381" s="260"/>
      <c r="N381" s="260"/>
      <c r="O381" s="260"/>
      <c r="P381" s="260"/>
      <c r="Q381" s="260"/>
      <c r="R381" s="260"/>
      <c r="S381" s="260"/>
      <c r="T381" s="260"/>
      <c r="U381" s="260"/>
      <c r="V381" s="260"/>
      <c r="W381" s="260"/>
      <c r="X381" s="260"/>
      <c r="Y381" s="260"/>
      <c r="Z381" s="260"/>
      <c r="AA381" s="260"/>
      <c r="AB381" s="260"/>
      <c r="AC381" s="260"/>
      <c r="AD381" s="260"/>
      <c r="AE381" s="260"/>
      <c r="AF381" s="260"/>
      <c r="AG381" s="260"/>
      <c r="AH381" s="260"/>
      <c r="AI381" s="260"/>
      <c r="AJ381" s="260"/>
      <c r="AK381" s="260"/>
      <c r="AL381" s="260"/>
      <c r="AM381" s="260"/>
      <c r="AN381" s="260"/>
      <c r="AO381" s="260"/>
      <c r="AP381" s="260"/>
      <c r="AQ381" s="12"/>
    </row>
    <row r="382" spans="1:43" s="7" customFormat="1" x14ac:dyDescent="0.2">
      <c r="A382" s="62" t="s">
        <v>1342</v>
      </c>
      <c r="B382" s="62" t="s">
        <v>1343</v>
      </c>
      <c r="C382" s="75" t="s">
        <v>1343</v>
      </c>
      <c r="D382" s="79" t="s">
        <v>17</v>
      </c>
      <c r="E382" s="115">
        <v>1</v>
      </c>
      <c r="F382" s="367">
        <v>130.18</v>
      </c>
      <c r="G382" s="41">
        <f t="shared" si="8"/>
        <v>130.18</v>
      </c>
      <c r="H382" s="259"/>
      <c r="I382" s="260"/>
      <c r="J382" s="260"/>
      <c r="K382" s="260"/>
      <c r="L382" s="260"/>
      <c r="M382" s="260"/>
      <c r="N382" s="260"/>
      <c r="O382" s="260"/>
      <c r="P382" s="260"/>
      <c r="Q382" s="260"/>
      <c r="R382" s="260"/>
      <c r="S382" s="260"/>
      <c r="T382" s="260"/>
      <c r="U382" s="260"/>
      <c r="V382" s="260"/>
      <c r="W382" s="260"/>
      <c r="X382" s="260"/>
      <c r="Y382" s="260"/>
      <c r="Z382" s="260"/>
      <c r="AA382" s="260"/>
      <c r="AB382" s="260"/>
      <c r="AC382" s="260"/>
      <c r="AD382" s="260"/>
      <c r="AE382" s="260"/>
      <c r="AF382" s="260"/>
      <c r="AG382" s="260"/>
      <c r="AH382" s="260"/>
      <c r="AI382" s="260"/>
      <c r="AJ382" s="260"/>
      <c r="AK382" s="260"/>
      <c r="AL382" s="260"/>
      <c r="AM382" s="260"/>
      <c r="AN382" s="260"/>
      <c r="AO382" s="260"/>
      <c r="AP382" s="260"/>
      <c r="AQ382" s="12"/>
    </row>
    <row r="383" spans="1:43" s="7" customFormat="1" x14ac:dyDescent="0.2">
      <c r="A383" s="62" t="s">
        <v>1344</v>
      </c>
      <c r="B383" s="62" t="s">
        <v>1345</v>
      </c>
      <c r="C383" s="75" t="s">
        <v>1346</v>
      </c>
      <c r="D383" s="79"/>
      <c r="E383" s="328"/>
      <c r="F383" s="326"/>
      <c r="G383" s="41"/>
      <c r="H383" s="259"/>
      <c r="I383" s="260"/>
      <c r="J383" s="260"/>
      <c r="K383" s="260"/>
      <c r="L383" s="260"/>
      <c r="M383" s="260"/>
      <c r="N383" s="260"/>
      <c r="O383" s="260"/>
      <c r="P383" s="260"/>
      <c r="Q383" s="260"/>
      <c r="R383" s="260"/>
      <c r="S383" s="260"/>
      <c r="T383" s="260"/>
      <c r="U383" s="260"/>
      <c r="V383" s="260"/>
      <c r="W383" s="260"/>
      <c r="X383" s="260"/>
      <c r="Y383" s="260"/>
      <c r="Z383" s="260"/>
      <c r="AA383" s="260"/>
      <c r="AB383" s="260"/>
      <c r="AC383" s="260"/>
      <c r="AD383" s="260"/>
      <c r="AE383" s="260"/>
      <c r="AF383" s="260"/>
      <c r="AG383" s="260"/>
      <c r="AH383" s="260"/>
      <c r="AI383" s="260"/>
      <c r="AJ383" s="260"/>
      <c r="AK383" s="260"/>
      <c r="AL383" s="260"/>
      <c r="AM383" s="260"/>
      <c r="AN383" s="260"/>
      <c r="AO383" s="260"/>
      <c r="AP383" s="260"/>
      <c r="AQ383" s="12"/>
    </row>
    <row r="384" spans="1:43" s="7" customFormat="1" x14ac:dyDescent="0.2">
      <c r="A384" s="62" t="s">
        <v>1347</v>
      </c>
      <c r="B384" s="62" t="s">
        <v>1348</v>
      </c>
      <c r="C384" s="75" t="s">
        <v>1349</v>
      </c>
      <c r="D384" s="79" t="s">
        <v>17</v>
      </c>
      <c r="E384" s="115">
        <v>7</v>
      </c>
      <c r="F384" s="367">
        <v>76.14</v>
      </c>
      <c r="G384" s="41">
        <f t="shared" si="8"/>
        <v>532.98</v>
      </c>
      <c r="H384" s="259"/>
      <c r="I384" s="260"/>
      <c r="J384" s="260"/>
      <c r="K384" s="260"/>
      <c r="L384" s="260"/>
      <c r="M384" s="260"/>
      <c r="N384" s="260"/>
      <c r="O384" s="260"/>
      <c r="P384" s="260"/>
      <c r="Q384" s="260"/>
      <c r="R384" s="260"/>
      <c r="S384" s="260"/>
      <c r="T384" s="260"/>
      <c r="U384" s="260"/>
      <c r="V384" s="260"/>
      <c r="W384" s="260"/>
      <c r="X384" s="260"/>
      <c r="Y384" s="260"/>
      <c r="Z384" s="260"/>
      <c r="AA384" s="260"/>
      <c r="AB384" s="260"/>
      <c r="AC384" s="260"/>
      <c r="AD384" s="260"/>
      <c r="AE384" s="260"/>
      <c r="AF384" s="260"/>
      <c r="AG384" s="260"/>
      <c r="AH384" s="260"/>
      <c r="AI384" s="260"/>
      <c r="AJ384" s="260"/>
      <c r="AK384" s="260"/>
      <c r="AL384" s="260"/>
      <c r="AM384" s="260"/>
      <c r="AN384" s="260"/>
      <c r="AO384" s="260"/>
      <c r="AP384" s="260"/>
      <c r="AQ384" s="12"/>
    </row>
    <row r="385" spans="1:43" s="7" customFormat="1" x14ac:dyDescent="0.2">
      <c r="A385" s="62" t="s">
        <v>1350</v>
      </c>
      <c r="B385" s="62" t="s">
        <v>1351</v>
      </c>
      <c r="C385" s="75" t="s">
        <v>1352</v>
      </c>
      <c r="D385" s="79" t="s">
        <v>1353</v>
      </c>
      <c r="E385" s="367">
        <v>108</v>
      </c>
      <c r="F385" s="367">
        <v>6.14</v>
      </c>
      <c r="G385" s="41">
        <f t="shared" si="8"/>
        <v>663.12</v>
      </c>
      <c r="H385" s="259"/>
      <c r="I385" s="260"/>
      <c r="J385" s="260"/>
      <c r="K385" s="260"/>
      <c r="L385" s="260"/>
      <c r="M385" s="260"/>
      <c r="N385" s="260"/>
      <c r="O385" s="260"/>
      <c r="P385" s="260"/>
      <c r="Q385" s="260"/>
      <c r="R385" s="260"/>
      <c r="S385" s="260"/>
      <c r="T385" s="260"/>
      <c r="U385" s="260"/>
      <c r="V385" s="260"/>
      <c r="W385" s="260"/>
      <c r="X385" s="260"/>
      <c r="Y385" s="260"/>
      <c r="Z385" s="260"/>
      <c r="AA385" s="260"/>
      <c r="AB385" s="260"/>
      <c r="AC385" s="260"/>
      <c r="AD385" s="260"/>
      <c r="AE385" s="260"/>
      <c r="AF385" s="260"/>
      <c r="AG385" s="260"/>
      <c r="AH385" s="260"/>
      <c r="AI385" s="260"/>
      <c r="AJ385" s="260"/>
      <c r="AK385" s="260"/>
      <c r="AL385" s="260"/>
      <c r="AM385" s="260"/>
      <c r="AN385" s="260"/>
      <c r="AO385" s="260"/>
      <c r="AP385" s="260"/>
      <c r="AQ385" s="12"/>
    </row>
    <row r="386" spans="1:43" s="7" customFormat="1" ht="38.25" x14ac:dyDescent="0.2">
      <c r="A386" s="62" t="s">
        <v>1354</v>
      </c>
      <c r="B386" s="119" t="s">
        <v>1355</v>
      </c>
      <c r="C386" s="75" t="s">
        <v>1356</v>
      </c>
      <c r="D386" s="79" t="s">
        <v>17</v>
      </c>
      <c r="E386" s="367">
        <v>1</v>
      </c>
      <c r="F386" s="367">
        <v>1099.1300000000001</v>
      </c>
      <c r="G386" s="41">
        <f t="shared" si="8"/>
        <v>1099.1300000000001</v>
      </c>
      <c r="H386" s="259"/>
      <c r="I386" s="260"/>
      <c r="J386" s="260"/>
      <c r="K386" s="260"/>
      <c r="L386" s="260"/>
      <c r="M386" s="260"/>
      <c r="N386" s="260"/>
      <c r="O386" s="260"/>
      <c r="P386" s="260"/>
      <c r="Q386" s="260"/>
      <c r="R386" s="260"/>
      <c r="S386" s="260"/>
      <c r="T386" s="260"/>
      <c r="U386" s="260"/>
      <c r="V386" s="260"/>
      <c r="W386" s="260"/>
      <c r="X386" s="260"/>
      <c r="Y386" s="260"/>
      <c r="Z386" s="260"/>
      <c r="AA386" s="260"/>
      <c r="AB386" s="260"/>
      <c r="AC386" s="260"/>
      <c r="AD386" s="260"/>
      <c r="AE386" s="260"/>
      <c r="AF386" s="260"/>
      <c r="AG386" s="260"/>
      <c r="AH386" s="260"/>
      <c r="AI386" s="260"/>
      <c r="AJ386" s="260"/>
      <c r="AK386" s="260"/>
      <c r="AL386" s="260"/>
      <c r="AM386" s="260"/>
      <c r="AN386" s="260"/>
      <c r="AO386" s="260"/>
      <c r="AP386" s="260"/>
      <c r="AQ386" s="12"/>
    </row>
    <row r="387" spans="1:43" s="7" customFormat="1" x14ac:dyDescent="0.2">
      <c r="A387" s="62" t="s">
        <v>1357</v>
      </c>
      <c r="B387" s="62" t="s">
        <v>1358</v>
      </c>
      <c r="C387" s="75" t="s">
        <v>1359</v>
      </c>
      <c r="D387" s="79"/>
      <c r="E387" s="328"/>
      <c r="F387" s="326"/>
      <c r="G387" s="41"/>
      <c r="H387" s="259"/>
      <c r="I387" s="260"/>
      <c r="J387" s="260"/>
      <c r="K387" s="260"/>
      <c r="L387" s="260"/>
      <c r="M387" s="260"/>
      <c r="N387" s="260"/>
      <c r="O387" s="260"/>
      <c r="P387" s="260"/>
      <c r="Q387" s="260"/>
      <c r="R387" s="260"/>
      <c r="S387" s="260"/>
      <c r="T387" s="260"/>
      <c r="U387" s="260"/>
      <c r="V387" s="260"/>
      <c r="W387" s="260"/>
      <c r="X387" s="260"/>
      <c r="Y387" s="260"/>
      <c r="Z387" s="260"/>
      <c r="AA387" s="260"/>
      <c r="AB387" s="260"/>
      <c r="AC387" s="260"/>
      <c r="AD387" s="260"/>
      <c r="AE387" s="260"/>
      <c r="AF387" s="260"/>
      <c r="AG387" s="260"/>
      <c r="AH387" s="260"/>
      <c r="AI387" s="260"/>
      <c r="AJ387" s="260"/>
      <c r="AK387" s="260"/>
      <c r="AL387" s="260"/>
      <c r="AM387" s="260"/>
      <c r="AN387" s="260"/>
      <c r="AO387" s="260"/>
      <c r="AP387" s="260"/>
      <c r="AQ387" s="12"/>
    </row>
    <row r="388" spans="1:43" s="7" customFormat="1" x14ac:dyDescent="0.2">
      <c r="A388" s="62" t="s">
        <v>1360</v>
      </c>
      <c r="B388" s="62" t="s">
        <v>1361</v>
      </c>
      <c r="C388" s="75" t="s">
        <v>1361</v>
      </c>
      <c r="D388" s="79" t="s">
        <v>1</v>
      </c>
      <c r="E388" s="366">
        <v>15</v>
      </c>
      <c r="F388" s="367">
        <v>11.51</v>
      </c>
      <c r="G388" s="41">
        <f t="shared" si="8"/>
        <v>172.65</v>
      </c>
      <c r="H388" s="259"/>
      <c r="I388" s="260"/>
      <c r="J388" s="260"/>
      <c r="K388" s="260"/>
      <c r="L388" s="260"/>
      <c r="M388" s="260"/>
      <c r="N388" s="260"/>
      <c r="O388" s="260"/>
      <c r="P388" s="260"/>
      <c r="Q388" s="260"/>
      <c r="R388" s="260"/>
      <c r="S388" s="260"/>
      <c r="T388" s="260"/>
      <c r="U388" s="260"/>
      <c r="V388" s="260"/>
      <c r="W388" s="260"/>
      <c r="X388" s="260"/>
      <c r="Y388" s="260"/>
      <c r="Z388" s="260"/>
      <c r="AA388" s="260"/>
      <c r="AB388" s="260"/>
      <c r="AC388" s="260"/>
      <c r="AD388" s="260"/>
      <c r="AE388" s="260"/>
      <c r="AF388" s="260"/>
      <c r="AG388" s="260"/>
      <c r="AH388" s="260"/>
      <c r="AI388" s="260"/>
      <c r="AJ388" s="260"/>
      <c r="AK388" s="260"/>
      <c r="AL388" s="260"/>
      <c r="AM388" s="260"/>
      <c r="AN388" s="260"/>
      <c r="AO388" s="260"/>
      <c r="AP388" s="260"/>
      <c r="AQ388" s="12"/>
    </row>
    <row r="389" spans="1:43" s="7" customFormat="1" x14ac:dyDescent="0.2">
      <c r="A389" s="62" t="s">
        <v>1362</v>
      </c>
      <c r="B389" s="62" t="s">
        <v>1363</v>
      </c>
      <c r="C389" s="75" t="s">
        <v>1363</v>
      </c>
      <c r="D389" s="79" t="s">
        <v>1</v>
      </c>
      <c r="E389" s="366">
        <v>5</v>
      </c>
      <c r="F389" s="367">
        <v>12.81</v>
      </c>
      <c r="G389" s="41">
        <f t="shared" si="8"/>
        <v>64.05</v>
      </c>
      <c r="H389" s="259"/>
      <c r="I389" s="260"/>
      <c r="J389" s="260"/>
      <c r="K389" s="260"/>
      <c r="L389" s="260"/>
      <c r="M389" s="260"/>
      <c r="N389" s="260"/>
      <c r="O389" s="260"/>
      <c r="P389" s="260"/>
      <c r="Q389" s="260"/>
      <c r="R389" s="260"/>
      <c r="S389" s="260"/>
      <c r="T389" s="260"/>
      <c r="U389" s="260"/>
      <c r="V389" s="260"/>
      <c r="W389" s="260"/>
      <c r="X389" s="260"/>
      <c r="Y389" s="260"/>
      <c r="Z389" s="260"/>
      <c r="AA389" s="260"/>
      <c r="AB389" s="260"/>
      <c r="AC389" s="260"/>
      <c r="AD389" s="260"/>
      <c r="AE389" s="260"/>
      <c r="AF389" s="260"/>
      <c r="AG389" s="260"/>
      <c r="AH389" s="260"/>
      <c r="AI389" s="260"/>
      <c r="AJ389" s="260"/>
      <c r="AK389" s="260"/>
      <c r="AL389" s="260"/>
      <c r="AM389" s="260"/>
      <c r="AN389" s="260"/>
      <c r="AO389" s="260"/>
      <c r="AP389" s="260"/>
      <c r="AQ389" s="12"/>
    </row>
    <row r="390" spans="1:43" s="7" customFormat="1" x14ac:dyDescent="0.2">
      <c r="A390" s="62" t="s">
        <v>1364</v>
      </c>
      <c r="B390" s="62" t="s">
        <v>1365</v>
      </c>
      <c r="C390" s="75" t="s">
        <v>1365</v>
      </c>
      <c r="D390" s="79" t="s">
        <v>1</v>
      </c>
      <c r="E390" s="366">
        <v>10</v>
      </c>
      <c r="F390" s="367">
        <v>25.98</v>
      </c>
      <c r="G390" s="41">
        <f t="shared" si="8"/>
        <v>259.8</v>
      </c>
      <c r="H390" s="259"/>
      <c r="I390" s="260"/>
      <c r="J390" s="260"/>
      <c r="K390" s="260"/>
      <c r="L390" s="260"/>
      <c r="M390" s="260"/>
      <c r="N390" s="260"/>
      <c r="O390" s="260"/>
      <c r="P390" s="260"/>
      <c r="Q390" s="260"/>
      <c r="R390" s="260"/>
      <c r="S390" s="260"/>
      <c r="T390" s="260"/>
      <c r="U390" s="260"/>
      <c r="V390" s="260"/>
      <c r="W390" s="260"/>
      <c r="X390" s="260"/>
      <c r="Y390" s="260"/>
      <c r="Z390" s="260"/>
      <c r="AA390" s="260"/>
      <c r="AB390" s="260"/>
      <c r="AC390" s="260"/>
      <c r="AD390" s="260"/>
      <c r="AE390" s="260"/>
      <c r="AF390" s="260"/>
      <c r="AG390" s="260"/>
      <c r="AH390" s="260"/>
      <c r="AI390" s="260"/>
      <c r="AJ390" s="260"/>
      <c r="AK390" s="260"/>
      <c r="AL390" s="260"/>
      <c r="AM390" s="260"/>
      <c r="AN390" s="260"/>
      <c r="AO390" s="260"/>
      <c r="AP390" s="260"/>
      <c r="AQ390" s="12"/>
    </row>
    <row r="391" spans="1:43" s="7" customFormat="1" x14ac:dyDescent="0.2">
      <c r="A391" s="62" t="s">
        <v>1366</v>
      </c>
      <c r="B391" s="62" t="s">
        <v>1367</v>
      </c>
      <c r="C391" s="75" t="s">
        <v>1367</v>
      </c>
      <c r="D391" s="79" t="s">
        <v>1</v>
      </c>
      <c r="E391" s="366">
        <v>63</v>
      </c>
      <c r="F391" s="367">
        <v>35.4</v>
      </c>
      <c r="G391" s="41">
        <f t="shared" si="8"/>
        <v>2230.1999999999998</v>
      </c>
      <c r="H391" s="259"/>
      <c r="I391" s="260"/>
      <c r="J391" s="260"/>
      <c r="K391" s="260"/>
      <c r="L391" s="260"/>
      <c r="M391" s="260"/>
      <c r="N391" s="260"/>
      <c r="O391" s="260"/>
      <c r="P391" s="260"/>
      <c r="Q391" s="260"/>
      <c r="R391" s="260"/>
      <c r="S391" s="260"/>
      <c r="T391" s="260"/>
      <c r="U391" s="260"/>
      <c r="V391" s="260"/>
      <c r="W391" s="260"/>
      <c r="X391" s="260"/>
      <c r="Y391" s="260"/>
      <c r="Z391" s="260"/>
      <c r="AA391" s="260"/>
      <c r="AB391" s="260"/>
      <c r="AC391" s="260"/>
      <c r="AD391" s="260"/>
      <c r="AE391" s="260"/>
      <c r="AF391" s="260"/>
      <c r="AG391" s="260"/>
      <c r="AH391" s="260"/>
      <c r="AI391" s="260"/>
      <c r="AJ391" s="260"/>
      <c r="AK391" s="260"/>
      <c r="AL391" s="260"/>
      <c r="AM391" s="260"/>
      <c r="AN391" s="260"/>
      <c r="AO391" s="260"/>
      <c r="AP391" s="260"/>
      <c r="AQ391" s="12"/>
    </row>
    <row r="392" spans="1:43" s="7" customFormat="1" x14ac:dyDescent="0.2">
      <c r="A392" s="62" t="s">
        <v>1368</v>
      </c>
      <c r="B392" s="62" t="s">
        <v>1369</v>
      </c>
      <c r="C392" s="75" t="s">
        <v>1455</v>
      </c>
      <c r="D392" s="79" t="s">
        <v>17</v>
      </c>
      <c r="E392" s="115">
        <v>1</v>
      </c>
      <c r="F392" s="63">
        <v>160.61000000000001</v>
      </c>
      <c r="G392" s="41">
        <f t="shared" si="8"/>
        <v>160.61000000000001</v>
      </c>
      <c r="H392" s="259"/>
      <c r="I392" s="260"/>
      <c r="J392" s="260"/>
      <c r="K392" s="260"/>
      <c r="L392" s="260"/>
      <c r="M392" s="260"/>
      <c r="N392" s="260"/>
      <c r="O392" s="260"/>
      <c r="P392" s="260"/>
      <c r="Q392" s="260"/>
      <c r="R392" s="260"/>
      <c r="S392" s="260"/>
      <c r="T392" s="260"/>
      <c r="U392" s="260"/>
      <c r="V392" s="260"/>
      <c r="W392" s="260"/>
      <c r="X392" s="260"/>
      <c r="Y392" s="260"/>
      <c r="Z392" s="260"/>
      <c r="AA392" s="260"/>
      <c r="AB392" s="260"/>
      <c r="AC392" s="260"/>
      <c r="AD392" s="260"/>
      <c r="AE392" s="260"/>
      <c r="AF392" s="260"/>
      <c r="AG392" s="260"/>
      <c r="AH392" s="260"/>
      <c r="AI392" s="260"/>
      <c r="AJ392" s="260"/>
      <c r="AK392" s="260"/>
      <c r="AL392" s="260"/>
      <c r="AM392" s="260"/>
      <c r="AN392" s="260"/>
      <c r="AO392" s="260"/>
      <c r="AP392" s="260"/>
      <c r="AQ392" s="12"/>
    </row>
    <row r="393" spans="1:43" s="7" customFormat="1" x14ac:dyDescent="0.2">
      <c r="A393" s="62" t="s">
        <v>1370</v>
      </c>
      <c r="B393" s="62" t="s">
        <v>1371</v>
      </c>
      <c r="C393" s="75" t="s">
        <v>1372</v>
      </c>
      <c r="D393" s="79"/>
      <c r="E393" s="328"/>
      <c r="F393" s="326"/>
      <c r="G393" s="41"/>
      <c r="H393" s="259"/>
      <c r="I393" s="260"/>
      <c r="J393" s="260"/>
      <c r="K393" s="260"/>
      <c r="L393" s="260"/>
      <c r="M393" s="260"/>
      <c r="N393" s="260"/>
      <c r="O393" s="260"/>
      <c r="P393" s="260"/>
      <c r="Q393" s="260"/>
      <c r="R393" s="260"/>
      <c r="S393" s="260"/>
      <c r="T393" s="260"/>
      <c r="U393" s="260"/>
      <c r="V393" s="260"/>
      <c r="W393" s="260"/>
      <c r="X393" s="260"/>
      <c r="Y393" s="260"/>
      <c r="Z393" s="260"/>
      <c r="AA393" s="260"/>
      <c r="AB393" s="260"/>
      <c r="AC393" s="260"/>
      <c r="AD393" s="260"/>
      <c r="AE393" s="260"/>
      <c r="AF393" s="260"/>
      <c r="AG393" s="260"/>
      <c r="AH393" s="260"/>
      <c r="AI393" s="260"/>
      <c r="AJ393" s="260"/>
      <c r="AK393" s="260"/>
      <c r="AL393" s="260"/>
      <c r="AM393" s="260"/>
      <c r="AN393" s="260"/>
      <c r="AO393" s="260"/>
      <c r="AP393" s="260"/>
      <c r="AQ393" s="12"/>
    </row>
    <row r="394" spans="1:43" s="7" customFormat="1" x14ac:dyDescent="0.2">
      <c r="A394" s="62" t="s">
        <v>1373</v>
      </c>
      <c r="B394" s="62" t="s">
        <v>369</v>
      </c>
      <c r="C394" s="75" t="s">
        <v>369</v>
      </c>
      <c r="D394" s="79" t="s">
        <v>17</v>
      </c>
      <c r="E394" s="115">
        <v>5</v>
      </c>
      <c r="F394" s="63">
        <v>46.39</v>
      </c>
      <c r="G394" s="41">
        <f t="shared" si="8"/>
        <v>231.95</v>
      </c>
      <c r="H394" s="259"/>
      <c r="I394" s="260"/>
      <c r="J394" s="260"/>
      <c r="K394" s="260"/>
      <c r="L394" s="260"/>
      <c r="M394" s="260"/>
      <c r="N394" s="260"/>
      <c r="O394" s="260"/>
      <c r="P394" s="260"/>
      <c r="Q394" s="260"/>
      <c r="R394" s="260"/>
      <c r="S394" s="260"/>
      <c r="T394" s="260"/>
      <c r="U394" s="260"/>
      <c r="V394" s="260"/>
      <c r="W394" s="260"/>
      <c r="X394" s="260"/>
      <c r="Y394" s="260"/>
      <c r="Z394" s="260"/>
      <c r="AA394" s="260"/>
      <c r="AB394" s="260"/>
      <c r="AC394" s="260"/>
      <c r="AD394" s="260"/>
      <c r="AE394" s="260"/>
      <c r="AF394" s="260"/>
      <c r="AG394" s="260"/>
      <c r="AH394" s="260"/>
      <c r="AI394" s="260"/>
      <c r="AJ394" s="260"/>
      <c r="AK394" s="260"/>
      <c r="AL394" s="260"/>
      <c r="AM394" s="260"/>
      <c r="AN394" s="260"/>
      <c r="AO394" s="260"/>
      <c r="AP394" s="260"/>
      <c r="AQ394" s="12"/>
    </row>
    <row r="395" spans="1:43" s="7" customFormat="1" x14ac:dyDescent="0.2">
      <c r="A395" s="62" t="s">
        <v>1374</v>
      </c>
      <c r="B395" s="62" t="s">
        <v>1375</v>
      </c>
      <c r="C395" s="75" t="s">
        <v>1376</v>
      </c>
      <c r="D395" s="79"/>
      <c r="E395" s="328"/>
      <c r="F395" s="326"/>
      <c r="G395" s="41"/>
      <c r="H395" s="259"/>
      <c r="I395" s="260"/>
      <c r="J395" s="260"/>
      <c r="K395" s="260"/>
      <c r="L395" s="260"/>
      <c r="M395" s="260"/>
      <c r="N395" s="260"/>
      <c r="O395" s="260"/>
      <c r="P395" s="260"/>
      <c r="Q395" s="260"/>
      <c r="R395" s="260"/>
      <c r="S395" s="260"/>
      <c r="T395" s="260"/>
      <c r="U395" s="260"/>
      <c r="V395" s="260"/>
      <c r="W395" s="260"/>
      <c r="X395" s="260"/>
      <c r="Y395" s="260"/>
      <c r="Z395" s="260"/>
      <c r="AA395" s="260"/>
      <c r="AB395" s="260"/>
      <c r="AC395" s="260"/>
      <c r="AD395" s="260"/>
      <c r="AE395" s="260"/>
      <c r="AF395" s="260"/>
      <c r="AG395" s="260"/>
      <c r="AH395" s="260"/>
      <c r="AI395" s="260"/>
      <c r="AJ395" s="260"/>
      <c r="AK395" s="260"/>
      <c r="AL395" s="260"/>
      <c r="AM395" s="260"/>
      <c r="AN395" s="260"/>
      <c r="AO395" s="260"/>
      <c r="AP395" s="260"/>
      <c r="AQ395" s="12"/>
    </row>
    <row r="396" spans="1:43" s="7" customFormat="1" x14ac:dyDescent="0.2">
      <c r="A396" s="62" t="s">
        <v>1377</v>
      </c>
      <c r="B396" s="62" t="s">
        <v>1134</v>
      </c>
      <c r="C396" s="75" t="s">
        <v>1134</v>
      </c>
      <c r="D396" s="79" t="s">
        <v>17</v>
      </c>
      <c r="E396" s="115">
        <v>2</v>
      </c>
      <c r="F396" s="63">
        <v>54.11</v>
      </c>
      <c r="G396" s="41">
        <f t="shared" si="8"/>
        <v>108.22</v>
      </c>
      <c r="H396" s="259"/>
      <c r="I396" s="260"/>
      <c r="J396" s="260"/>
      <c r="K396" s="260"/>
      <c r="L396" s="260"/>
      <c r="M396" s="260"/>
      <c r="N396" s="260"/>
      <c r="O396" s="260"/>
      <c r="P396" s="260"/>
      <c r="Q396" s="260"/>
      <c r="R396" s="260"/>
      <c r="S396" s="260"/>
      <c r="T396" s="260"/>
      <c r="U396" s="260"/>
      <c r="V396" s="260"/>
      <c r="W396" s="260"/>
      <c r="X396" s="260"/>
      <c r="Y396" s="260"/>
      <c r="Z396" s="260"/>
      <c r="AA396" s="260"/>
      <c r="AB396" s="260"/>
      <c r="AC396" s="260"/>
      <c r="AD396" s="260"/>
      <c r="AE396" s="260"/>
      <c r="AF396" s="260"/>
      <c r="AG396" s="260"/>
      <c r="AH396" s="260"/>
      <c r="AI396" s="260"/>
      <c r="AJ396" s="260"/>
      <c r="AK396" s="260"/>
      <c r="AL396" s="260"/>
      <c r="AM396" s="260"/>
      <c r="AN396" s="260"/>
      <c r="AO396" s="260"/>
      <c r="AP396" s="260"/>
      <c r="AQ396" s="12"/>
    </row>
    <row r="397" spans="1:43" s="7" customFormat="1" x14ac:dyDescent="0.2">
      <c r="A397" s="120" t="s">
        <v>1456</v>
      </c>
      <c r="B397" s="62" t="s">
        <v>1378</v>
      </c>
      <c r="C397" s="75" t="s">
        <v>1379</v>
      </c>
      <c r="D397" s="79" t="s">
        <v>17</v>
      </c>
      <c r="E397" s="115">
        <v>148</v>
      </c>
      <c r="F397" s="63">
        <v>518.76</v>
      </c>
      <c r="G397" s="41">
        <f t="shared" si="8"/>
        <v>76776.479999999996</v>
      </c>
      <c r="H397" s="259"/>
      <c r="I397" s="260"/>
      <c r="J397" s="260"/>
      <c r="K397" s="260"/>
      <c r="L397" s="260"/>
      <c r="M397" s="260"/>
      <c r="N397" s="260"/>
      <c r="O397" s="260"/>
      <c r="P397" s="260"/>
      <c r="Q397" s="260"/>
      <c r="R397" s="260"/>
      <c r="S397" s="260"/>
      <c r="T397" s="260"/>
      <c r="U397" s="260"/>
      <c r="V397" s="260"/>
      <c r="W397" s="260"/>
      <c r="X397" s="260"/>
      <c r="Y397" s="260"/>
      <c r="Z397" s="260"/>
      <c r="AA397" s="260"/>
      <c r="AB397" s="260"/>
      <c r="AC397" s="260"/>
      <c r="AD397" s="260"/>
      <c r="AE397" s="260"/>
      <c r="AF397" s="260"/>
      <c r="AG397" s="260"/>
      <c r="AH397" s="260"/>
      <c r="AI397" s="260"/>
      <c r="AJ397" s="260"/>
      <c r="AK397" s="260"/>
      <c r="AL397" s="260"/>
      <c r="AM397" s="260"/>
      <c r="AN397" s="260"/>
      <c r="AO397" s="260"/>
      <c r="AP397" s="260"/>
      <c r="AQ397" s="12"/>
    </row>
    <row r="398" spans="1:43" s="7" customFormat="1" x14ac:dyDescent="0.2">
      <c r="A398" s="120" t="s">
        <v>1457</v>
      </c>
      <c r="B398" s="62" t="s">
        <v>1380</v>
      </c>
      <c r="C398" s="75" t="s">
        <v>1381</v>
      </c>
      <c r="D398" s="79" t="s">
        <v>17</v>
      </c>
      <c r="E398" s="115">
        <v>38</v>
      </c>
      <c r="F398" s="63">
        <v>26.1</v>
      </c>
      <c r="G398" s="41">
        <f t="shared" si="8"/>
        <v>991.80000000000007</v>
      </c>
      <c r="H398" s="259"/>
      <c r="I398" s="260"/>
      <c r="J398" s="260"/>
      <c r="K398" s="260"/>
      <c r="L398" s="260"/>
      <c r="M398" s="260"/>
      <c r="N398" s="260"/>
      <c r="O398" s="260"/>
      <c r="P398" s="260"/>
      <c r="Q398" s="260"/>
      <c r="R398" s="260"/>
      <c r="S398" s="260"/>
      <c r="T398" s="260"/>
      <c r="U398" s="260"/>
      <c r="V398" s="260"/>
      <c r="W398" s="260"/>
      <c r="X398" s="260"/>
      <c r="Y398" s="260"/>
      <c r="Z398" s="260"/>
      <c r="AA398" s="260"/>
      <c r="AB398" s="260"/>
      <c r="AC398" s="260"/>
      <c r="AD398" s="260"/>
      <c r="AE398" s="260"/>
      <c r="AF398" s="260"/>
      <c r="AG398" s="260"/>
      <c r="AH398" s="260"/>
      <c r="AI398" s="260"/>
      <c r="AJ398" s="260"/>
      <c r="AK398" s="260"/>
      <c r="AL398" s="260"/>
      <c r="AM398" s="260"/>
      <c r="AN398" s="260"/>
      <c r="AO398" s="260"/>
      <c r="AP398" s="260"/>
      <c r="AQ398" s="12"/>
    </row>
    <row r="399" spans="1:43" s="7" customFormat="1" x14ac:dyDescent="0.2">
      <c r="A399" s="62" t="s">
        <v>1382</v>
      </c>
      <c r="B399" s="62" t="s">
        <v>1383</v>
      </c>
      <c r="C399" s="75" t="s">
        <v>1384</v>
      </c>
      <c r="D399" s="79"/>
      <c r="E399" s="328"/>
      <c r="F399" s="326"/>
      <c r="G399" s="41"/>
      <c r="H399" s="259"/>
      <c r="I399" s="260"/>
      <c r="J399" s="260"/>
      <c r="K399" s="260"/>
      <c r="L399" s="260"/>
      <c r="M399" s="260"/>
      <c r="N399" s="260"/>
      <c r="O399" s="260"/>
      <c r="P399" s="260"/>
      <c r="Q399" s="260"/>
      <c r="R399" s="260"/>
      <c r="S399" s="260"/>
      <c r="T399" s="260"/>
      <c r="U399" s="260"/>
      <c r="V399" s="260"/>
      <c r="W399" s="260"/>
      <c r="X399" s="260"/>
      <c r="Y399" s="260"/>
      <c r="Z399" s="260"/>
      <c r="AA399" s="260"/>
      <c r="AB399" s="260"/>
      <c r="AC399" s="260"/>
      <c r="AD399" s="260"/>
      <c r="AE399" s="260"/>
      <c r="AF399" s="260"/>
      <c r="AG399" s="260"/>
      <c r="AH399" s="260"/>
      <c r="AI399" s="260"/>
      <c r="AJ399" s="260"/>
      <c r="AK399" s="260"/>
      <c r="AL399" s="260"/>
      <c r="AM399" s="260"/>
      <c r="AN399" s="260"/>
      <c r="AO399" s="260"/>
      <c r="AP399" s="260"/>
      <c r="AQ399" s="12"/>
    </row>
    <row r="400" spans="1:43" s="7" customFormat="1" x14ac:dyDescent="0.2">
      <c r="A400" s="62" t="s">
        <v>1385</v>
      </c>
      <c r="B400" s="62" t="s">
        <v>1386</v>
      </c>
      <c r="C400" s="75" t="s">
        <v>1386</v>
      </c>
      <c r="D400" s="79" t="s">
        <v>1</v>
      </c>
      <c r="E400" s="366">
        <v>108</v>
      </c>
      <c r="F400" s="118">
        <v>17.149999999999999</v>
      </c>
      <c r="G400" s="41">
        <f t="shared" ref="G400:G430" si="9">E400*F400</f>
        <v>1852.1999999999998</v>
      </c>
      <c r="H400" s="259"/>
      <c r="I400" s="260"/>
      <c r="J400" s="260"/>
      <c r="K400" s="260"/>
      <c r="L400" s="260"/>
      <c r="M400" s="260"/>
      <c r="N400" s="260"/>
      <c r="O400" s="260"/>
      <c r="P400" s="260"/>
      <c r="Q400" s="260"/>
      <c r="R400" s="260"/>
      <c r="S400" s="260"/>
      <c r="T400" s="260"/>
      <c r="U400" s="260"/>
      <c r="V400" s="260"/>
      <c r="W400" s="260"/>
      <c r="X400" s="260"/>
      <c r="Y400" s="260"/>
      <c r="Z400" s="260"/>
      <c r="AA400" s="260"/>
      <c r="AB400" s="260"/>
      <c r="AC400" s="260"/>
      <c r="AD400" s="260"/>
      <c r="AE400" s="260"/>
      <c r="AF400" s="260"/>
      <c r="AG400" s="260"/>
      <c r="AH400" s="260"/>
      <c r="AI400" s="260"/>
      <c r="AJ400" s="260"/>
      <c r="AK400" s="260"/>
      <c r="AL400" s="260"/>
      <c r="AM400" s="260"/>
      <c r="AN400" s="260"/>
      <c r="AO400" s="260"/>
      <c r="AP400" s="260"/>
      <c r="AQ400" s="12"/>
    </row>
    <row r="401" spans="1:43" s="7" customFormat="1" x14ac:dyDescent="0.2">
      <c r="A401" s="62" t="s">
        <v>1387</v>
      </c>
      <c r="B401" s="62" t="s">
        <v>1388</v>
      </c>
      <c r="C401" s="75" t="s">
        <v>1388</v>
      </c>
      <c r="D401" s="79" t="s">
        <v>1</v>
      </c>
      <c r="E401" s="366">
        <v>116</v>
      </c>
      <c r="F401" s="118">
        <v>23.23</v>
      </c>
      <c r="G401" s="41">
        <f t="shared" si="9"/>
        <v>2694.68</v>
      </c>
      <c r="H401" s="259"/>
      <c r="I401" s="260"/>
      <c r="J401" s="260"/>
      <c r="K401" s="260"/>
      <c r="L401" s="260"/>
      <c r="M401" s="260"/>
      <c r="N401" s="260"/>
      <c r="O401" s="260"/>
      <c r="P401" s="260"/>
      <c r="Q401" s="260"/>
      <c r="R401" s="260"/>
      <c r="S401" s="260"/>
      <c r="T401" s="260"/>
      <c r="U401" s="260"/>
      <c r="V401" s="260"/>
      <c r="W401" s="260"/>
      <c r="X401" s="260"/>
      <c r="Y401" s="260"/>
      <c r="Z401" s="260"/>
      <c r="AA401" s="260"/>
      <c r="AB401" s="260"/>
      <c r="AC401" s="260"/>
      <c r="AD401" s="260"/>
      <c r="AE401" s="260"/>
      <c r="AF401" s="260"/>
      <c r="AG401" s="260"/>
      <c r="AH401" s="260"/>
      <c r="AI401" s="260"/>
      <c r="AJ401" s="260"/>
      <c r="AK401" s="260"/>
      <c r="AL401" s="260"/>
      <c r="AM401" s="260"/>
      <c r="AN401" s="260"/>
      <c r="AO401" s="260"/>
      <c r="AP401" s="260"/>
      <c r="AQ401" s="12"/>
    </row>
    <row r="402" spans="1:43" s="7" customFormat="1" x14ac:dyDescent="0.2">
      <c r="A402" s="62" t="s">
        <v>1389</v>
      </c>
      <c r="B402" s="62" t="s">
        <v>1390</v>
      </c>
      <c r="C402" s="75" t="s">
        <v>1390</v>
      </c>
      <c r="D402" s="79" t="s">
        <v>1</v>
      </c>
      <c r="E402" s="366">
        <v>10</v>
      </c>
      <c r="F402" s="118">
        <v>28.96</v>
      </c>
      <c r="G402" s="41">
        <f t="shared" si="9"/>
        <v>289.60000000000002</v>
      </c>
      <c r="H402" s="259"/>
      <c r="I402" s="260"/>
      <c r="J402" s="260"/>
      <c r="K402" s="260"/>
      <c r="L402" s="260"/>
      <c r="M402" s="260"/>
      <c r="N402" s="260"/>
      <c r="O402" s="260"/>
      <c r="P402" s="260"/>
      <c r="Q402" s="260"/>
      <c r="R402" s="260"/>
      <c r="S402" s="260"/>
      <c r="T402" s="260"/>
      <c r="U402" s="260"/>
      <c r="V402" s="260"/>
      <c r="W402" s="260"/>
      <c r="X402" s="260"/>
      <c r="Y402" s="260"/>
      <c r="Z402" s="260"/>
      <c r="AA402" s="260"/>
      <c r="AB402" s="260"/>
      <c r="AC402" s="260"/>
      <c r="AD402" s="260"/>
      <c r="AE402" s="260"/>
      <c r="AF402" s="260"/>
      <c r="AG402" s="260"/>
      <c r="AH402" s="260"/>
      <c r="AI402" s="260"/>
      <c r="AJ402" s="260"/>
      <c r="AK402" s="260"/>
      <c r="AL402" s="260"/>
      <c r="AM402" s="260"/>
      <c r="AN402" s="260"/>
      <c r="AO402" s="260"/>
      <c r="AP402" s="260"/>
      <c r="AQ402" s="12"/>
    </row>
    <row r="403" spans="1:43" s="7" customFormat="1" x14ac:dyDescent="0.2">
      <c r="A403" s="62" t="s">
        <v>1391</v>
      </c>
      <c r="B403" s="62" t="s">
        <v>1392</v>
      </c>
      <c r="C403" s="75" t="s">
        <v>1393</v>
      </c>
      <c r="D403" s="79"/>
      <c r="E403" s="328"/>
      <c r="F403" s="337"/>
      <c r="G403" s="41"/>
      <c r="H403" s="259"/>
      <c r="I403" s="260"/>
      <c r="J403" s="260"/>
      <c r="K403" s="260"/>
      <c r="L403" s="260"/>
      <c r="M403" s="260"/>
      <c r="N403" s="260"/>
      <c r="O403" s="260"/>
      <c r="P403" s="260"/>
      <c r="Q403" s="260"/>
      <c r="R403" s="260"/>
      <c r="S403" s="260"/>
      <c r="T403" s="260"/>
      <c r="U403" s="260"/>
      <c r="V403" s="260"/>
      <c r="W403" s="260"/>
      <c r="X403" s="260"/>
      <c r="Y403" s="260"/>
      <c r="Z403" s="260"/>
      <c r="AA403" s="260"/>
      <c r="AB403" s="260"/>
      <c r="AC403" s="260"/>
      <c r="AD403" s="260"/>
      <c r="AE403" s="260"/>
      <c r="AF403" s="260"/>
      <c r="AG403" s="260"/>
      <c r="AH403" s="260"/>
      <c r="AI403" s="260"/>
      <c r="AJ403" s="260"/>
      <c r="AK403" s="260"/>
      <c r="AL403" s="260"/>
      <c r="AM403" s="260"/>
      <c r="AN403" s="260"/>
      <c r="AO403" s="260"/>
      <c r="AP403" s="260"/>
      <c r="AQ403" s="12"/>
    </row>
    <row r="404" spans="1:43" s="7" customFormat="1" x14ac:dyDescent="0.2">
      <c r="A404" s="62" t="s">
        <v>1394</v>
      </c>
      <c r="B404" s="62" t="s">
        <v>1395</v>
      </c>
      <c r="C404" s="75" t="s">
        <v>1395</v>
      </c>
      <c r="D404" s="79" t="s">
        <v>17</v>
      </c>
      <c r="E404" s="115">
        <v>4</v>
      </c>
      <c r="F404" s="367">
        <v>19.440000000000001</v>
      </c>
      <c r="G404" s="41">
        <f t="shared" si="9"/>
        <v>77.760000000000005</v>
      </c>
      <c r="H404" s="259"/>
      <c r="I404" s="260"/>
      <c r="J404" s="260"/>
      <c r="K404" s="260"/>
      <c r="L404" s="260"/>
      <c r="M404" s="260"/>
      <c r="N404" s="260"/>
      <c r="O404" s="260"/>
      <c r="P404" s="260"/>
      <c r="Q404" s="260"/>
      <c r="R404" s="260"/>
      <c r="S404" s="260"/>
      <c r="T404" s="260"/>
      <c r="U404" s="260"/>
      <c r="V404" s="260"/>
      <c r="W404" s="260"/>
      <c r="X404" s="260"/>
      <c r="Y404" s="260"/>
      <c r="Z404" s="260"/>
      <c r="AA404" s="260"/>
      <c r="AB404" s="260"/>
      <c r="AC404" s="260"/>
      <c r="AD404" s="260"/>
      <c r="AE404" s="260"/>
      <c r="AF404" s="260"/>
      <c r="AG404" s="260"/>
      <c r="AH404" s="260"/>
      <c r="AI404" s="260"/>
      <c r="AJ404" s="260"/>
      <c r="AK404" s="260"/>
      <c r="AL404" s="260"/>
      <c r="AM404" s="260"/>
      <c r="AN404" s="260"/>
      <c r="AO404" s="260"/>
      <c r="AP404" s="260"/>
      <c r="AQ404" s="12"/>
    </row>
    <row r="405" spans="1:43" s="7" customFormat="1" x14ac:dyDescent="0.2">
      <c r="A405" s="62" t="s">
        <v>1396</v>
      </c>
      <c r="B405" s="62" t="s">
        <v>1397</v>
      </c>
      <c r="C405" s="75" t="s">
        <v>1398</v>
      </c>
      <c r="D405" s="79" t="s">
        <v>17</v>
      </c>
      <c r="E405" s="115">
        <v>11</v>
      </c>
      <c r="F405" s="125">
        <v>10.27</v>
      </c>
      <c r="G405" s="41">
        <f t="shared" si="9"/>
        <v>112.97</v>
      </c>
      <c r="H405" s="259"/>
      <c r="I405" s="260"/>
      <c r="J405" s="260"/>
      <c r="K405" s="260"/>
      <c r="L405" s="260"/>
      <c r="M405" s="260"/>
      <c r="N405" s="260"/>
      <c r="O405" s="260"/>
      <c r="P405" s="260"/>
      <c r="Q405" s="260"/>
      <c r="R405" s="260"/>
      <c r="S405" s="260"/>
      <c r="T405" s="260"/>
      <c r="U405" s="260"/>
      <c r="V405" s="260"/>
      <c r="W405" s="260"/>
      <c r="X405" s="260"/>
      <c r="Y405" s="260"/>
      <c r="Z405" s="260"/>
      <c r="AA405" s="260"/>
      <c r="AB405" s="260"/>
      <c r="AC405" s="260"/>
      <c r="AD405" s="260"/>
      <c r="AE405" s="260"/>
      <c r="AF405" s="260"/>
      <c r="AG405" s="260"/>
      <c r="AH405" s="260"/>
      <c r="AI405" s="260"/>
      <c r="AJ405" s="260"/>
      <c r="AK405" s="260"/>
      <c r="AL405" s="260"/>
      <c r="AM405" s="260"/>
      <c r="AN405" s="260"/>
      <c r="AO405" s="260"/>
      <c r="AP405" s="260"/>
      <c r="AQ405" s="12"/>
    </row>
    <row r="406" spans="1:43" s="7" customFormat="1" x14ac:dyDescent="0.2">
      <c r="A406" s="62" t="s">
        <v>1399</v>
      </c>
      <c r="B406" s="62" t="s">
        <v>1400</v>
      </c>
      <c r="C406" s="75" t="s">
        <v>1401</v>
      </c>
      <c r="D406" s="79"/>
      <c r="E406" s="328"/>
      <c r="F406" s="338"/>
      <c r="G406" s="41"/>
      <c r="H406" s="259"/>
      <c r="I406" s="260"/>
      <c r="J406" s="260"/>
      <c r="K406" s="260"/>
      <c r="L406" s="260"/>
      <c r="M406" s="260"/>
      <c r="N406" s="260"/>
      <c r="O406" s="260"/>
      <c r="P406" s="260"/>
      <c r="Q406" s="260"/>
      <c r="R406" s="260"/>
      <c r="S406" s="260"/>
      <c r="T406" s="260"/>
      <c r="U406" s="260"/>
      <c r="V406" s="260"/>
      <c r="W406" s="260"/>
      <c r="X406" s="260"/>
      <c r="Y406" s="260"/>
      <c r="Z406" s="260"/>
      <c r="AA406" s="260"/>
      <c r="AB406" s="260"/>
      <c r="AC406" s="260"/>
      <c r="AD406" s="260"/>
      <c r="AE406" s="260"/>
      <c r="AF406" s="260"/>
      <c r="AG406" s="260"/>
      <c r="AH406" s="260"/>
      <c r="AI406" s="260"/>
      <c r="AJ406" s="260"/>
      <c r="AK406" s="260"/>
      <c r="AL406" s="260"/>
      <c r="AM406" s="260"/>
      <c r="AN406" s="260"/>
      <c r="AO406" s="260"/>
      <c r="AP406" s="260"/>
      <c r="AQ406" s="12"/>
    </row>
    <row r="407" spans="1:43" s="16" customFormat="1" x14ac:dyDescent="0.2">
      <c r="A407" s="123" t="s">
        <v>1402</v>
      </c>
      <c r="B407" s="123" t="s">
        <v>396</v>
      </c>
      <c r="C407" s="75" t="s">
        <v>396</v>
      </c>
      <c r="D407" s="124" t="s">
        <v>1</v>
      </c>
      <c r="E407" s="369">
        <v>60</v>
      </c>
      <c r="F407" s="125">
        <v>37.5</v>
      </c>
      <c r="G407" s="42">
        <f t="shared" si="9"/>
        <v>2250</v>
      </c>
      <c r="H407" s="247"/>
      <c r="I407" s="247"/>
      <c r="J407" s="247"/>
      <c r="K407" s="247"/>
      <c r="L407" s="247"/>
      <c r="M407" s="247"/>
      <c r="N407" s="247"/>
      <c r="O407" s="247"/>
      <c r="P407" s="247"/>
      <c r="Q407" s="247"/>
      <c r="R407" s="247"/>
      <c r="S407" s="247"/>
      <c r="T407" s="247"/>
      <c r="U407" s="247"/>
      <c r="V407" s="247"/>
      <c r="W407" s="247"/>
      <c r="X407" s="247"/>
      <c r="Y407" s="247"/>
      <c r="Z407" s="247"/>
      <c r="AA407" s="247"/>
      <c r="AB407" s="247"/>
      <c r="AC407" s="247"/>
      <c r="AD407" s="247"/>
      <c r="AE407" s="247"/>
      <c r="AF407" s="247"/>
      <c r="AG407" s="247"/>
      <c r="AH407" s="247"/>
      <c r="AI407" s="247"/>
      <c r="AJ407" s="247"/>
      <c r="AK407" s="247"/>
      <c r="AL407" s="247"/>
      <c r="AM407" s="247"/>
      <c r="AN407" s="247"/>
      <c r="AO407" s="247"/>
      <c r="AP407" s="247"/>
    </row>
    <row r="408" spans="1:43" s="16" customFormat="1" ht="25.5" x14ac:dyDescent="0.2">
      <c r="A408" s="62" t="s">
        <v>1458</v>
      </c>
      <c r="B408" s="119" t="s">
        <v>1166</v>
      </c>
      <c r="C408" s="75" t="s">
        <v>1167</v>
      </c>
      <c r="D408" s="79"/>
      <c r="E408" s="328"/>
      <c r="F408" s="329"/>
      <c r="G408" s="43"/>
      <c r="H408" s="247"/>
      <c r="I408" s="247"/>
      <c r="J408" s="247"/>
      <c r="K408" s="247"/>
      <c r="L408" s="247"/>
      <c r="M408" s="247"/>
      <c r="N408" s="247"/>
      <c r="O408" s="247"/>
      <c r="P408" s="247"/>
      <c r="Q408" s="247"/>
      <c r="R408" s="247"/>
      <c r="S408" s="247"/>
      <c r="T408" s="247"/>
      <c r="U408" s="247"/>
      <c r="V408" s="247"/>
      <c r="W408" s="247"/>
      <c r="X408" s="247"/>
      <c r="Y408" s="247"/>
      <c r="Z408" s="247"/>
      <c r="AA408" s="247"/>
      <c r="AB408" s="247"/>
      <c r="AC408" s="247"/>
      <c r="AD408" s="247"/>
      <c r="AE408" s="247"/>
      <c r="AF408" s="247"/>
      <c r="AG408" s="247"/>
      <c r="AH408" s="247"/>
      <c r="AI408" s="247"/>
      <c r="AJ408" s="247"/>
      <c r="AK408" s="247"/>
      <c r="AL408" s="247"/>
      <c r="AM408" s="247"/>
      <c r="AN408" s="247"/>
      <c r="AO408" s="247"/>
      <c r="AP408" s="247"/>
    </row>
    <row r="409" spans="1:43" s="16" customFormat="1" x14ac:dyDescent="0.2">
      <c r="A409" s="62" t="s">
        <v>1459</v>
      </c>
      <c r="B409" s="62" t="s">
        <v>1460</v>
      </c>
      <c r="C409" s="75" t="s">
        <v>1461</v>
      </c>
      <c r="D409" s="79" t="s">
        <v>1</v>
      </c>
      <c r="E409" s="115">
        <v>108</v>
      </c>
      <c r="F409" s="125">
        <v>13.1</v>
      </c>
      <c r="G409" s="43">
        <f>E409*F409</f>
        <v>1414.8</v>
      </c>
      <c r="H409" s="247"/>
      <c r="I409" s="247"/>
      <c r="J409" s="247"/>
      <c r="K409" s="247"/>
      <c r="L409" s="247"/>
      <c r="M409" s="247"/>
      <c r="N409" s="247"/>
      <c r="O409" s="247"/>
      <c r="P409" s="247"/>
      <c r="Q409" s="247"/>
      <c r="R409" s="247"/>
      <c r="S409" s="247"/>
      <c r="T409" s="247"/>
      <c r="U409" s="247"/>
      <c r="V409" s="247"/>
      <c r="W409" s="247"/>
      <c r="X409" s="247"/>
      <c r="Y409" s="247"/>
      <c r="Z409" s="247"/>
      <c r="AA409" s="247"/>
      <c r="AB409" s="247"/>
      <c r="AC409" s="247"/>
      <c r="AD409" s="247"/>
      <c r="AE409" s="247"/>
      <c r="AF409" s="247"/>
      <c r="AG409" s="247"/>
      <c r="AH409" s="247"/>
      <c r="AI409" s="247"/>
      <c r="AJ409" s="247"/>
      <c r="AK409" s="247"/>
      <c r="AL409" s="247"/>
      <c r="AM409" s="247"/>
      <c r="AN409" s="247"/>
      <c r="AO409" s="247"/>
      <c r="AP409" s="247"/>
    </row>
    <row r="410" spans="1:43" s="16" customFormat="1" x14ac:dyDescent="0.2">
      <c r="A410" s="62" t="s">
        <v>1462</v>
      </c>
      <c r="B410" s="62" t="s">
        <v>1169</v>
      </c>
      <c r="C410" s="75" t="s">
        <v>1170</v>
      </c>
      <c r="D410" s="79" t="s">
        <v>1</v>
      </c>
      <c r="E410" s="115">
        <v>116</v>
      </c>
      <c r="F410" s="125">
        <v>15.17</v>
      </c>
      <c r="G410" s="43">
        <f>E410*F410</f>
        <v>1759.72</v>
      </c>
      <c r="H410" s="247"/>
      <c r="I410" s="247"/>
      <c r="J410" s="247"/>
      <c r="K410" s="247"/>
      <c r="L410" s="247"/>
      <c r="M410" s="247"/>
      <c r="N410" s="247"/>
      <c r="O410" s="247"/>
      <c r="P410" s="247"/>
      <c r="Q410" s="247"/>
      <c r="R410" s="247"/>
      <c r="S410" s="247"/>
      <c r="T410" s="247"/>
      <c r="U410" s="247"/>
      <c r="V410" s="247"/>
      <c r="W410" s="247"/>
      <c r="X410" s="247"/>
      <c r="Y410" s="247"/>
      <c r="Z410" s="247"/>
      <c r="AA410" s="247"/>
      <c r="AB410" s="247"/>
      <c r="AC410" s="247"/>
      <c r="AD410" s="247"/>
      <c r="AE410" s="247"/>
      <c r="AF410" s="247"/>
      <c r="AG410" s="247"/>
      <c r="AH410" s="247"/>
      <c r="AI410" s="247"/>
      <c r="AJ410" s="247"/>
      <c r="AK410" s="247"/>
      <c r="AL410" s="247"/>
      <c r="AM410" s="247"/>
      <c r="AN410" s="247"/>
      <c r="AO410" s="247"/>
      <c r="AP410" s="247"/>
    </row>
    <row r="411" spans="1:43" s="7" customFormat="1" x14ac:dyDescent="0.2">
      <c r="A411" s="62" t="s">
        <v>1463</v>
      </c>
      <c r="B411" s="62" t="s">
        <v>1172</v>
      </c>
      <c r="C411" s="75" t="s">
        <v>1173</v>
      </c>
      <c r="D411" s="79" t="s">
        <v>1</v>
      </c>
      <c r="E411" s="115">
        <v>10</v>
      </c>
      <c r="F411" s="125">
        <v>17.420000000000002</v>
      </c>
      <c r="G411" s="43">
        <f>E411*F411</f>
        <v>174.20000000000002</v>
      </c>
      <c r="H411" s="259"/>
      <c r="I411" s="260"/>
      <c r="J411" s="260"/>
      <c r="K411" s="260"/>
      <c r="L411" s="260"/>
      <c r="M411" s="260"/>
      <c r="N411" s="260"/>
      <c r="O411" s="260"/>
      <c r="P411" s="260"/>
      <c r="Q411" s="260"/>
      <c r="R411" s="260"/>
      <c r="S411" s="260"/>
      <c r="T411" s="260"/>
      <c r="U411" s="260"/>
      <c r="V411" s="260"/>
      <c r="W411" s="260"/>
      <c r="X411" s="260"/>
      <c r="Y411" s="260"/>
      <c r="Z411" s="260"/>
      <c r="AA411" s="260"/>
      <c r="AB411" s="260"/>
      <c r="AC411" s="260"/>
      <c r="AD411" s="260"/>
      <c r="AE411" s="260"/>
      <c r="AF411" s="260"/>
      <c r="AG411" s="260"/>
      <c r="AH411" s="260"/>
      <c r="AI411" s="260"/>
      <c r="AJ411" s="260"/>
      <c r="AK411" s="260"/>
      <c r="AL411" s="260"/>
      <c r="AM411" s="260"/>
      <c r="AN411" s="260"/>
      <c r="AO411" s="260"/>
      <c r="AP411" s="260"/>
      <c r="AQ411" s="12"/>
    </row>
    <row r="412" spans="1:43" s="7" customFormat="1" x14ac:dyDescent="0.2">
      <c r="A412" s="62" t="s">
        <v>1403</v>
      </c>
      <c r="B412" s="62" t="s">
        <v>1404</v>
      </c>
      <c r="C412" s="75" t="s">
        <v>1405</v>
      </c>
      <c r="D412" s="79"/>
      <c r="E412" s="328"/>
      <c r="F412" s="326"/>
      <c r="G412" s="41"/>
      <c r="H412" s="259"/>
      <c r="I412" s="260"/>
      <c r="J412" s="260"/>
      <c r="K412" s="260"/>
      <c r="L412" s="260"/>
      <c r="M412" s="260"/>
      <c r="N412" s="260"/>
      <c r="O412" s="260"/>
      <c r="P412" s="260"/>
      <c r="Q412" s="260"/>
      <c r="R412" s="260"/>
      <c r="S412" s="260"/>
      <c r="T412" s="260"/>
      <c r="U412" s="260"/>
      <c r="V412" s="260"/>
      <c r="W412" s="260"/>
      <c r="X412" s="260"/>
      <c r="Y412" s="260"/>
      <c r="Z412" s="260"/>
      <c r="AA412" s="260"/>
      <c r="AB412" s="260"/>
      <c r="AC412" s="260"/>
      <c r="AD412" s="260"/>
      <c r="AE412" s="260"/>
      <c r="AF412" s="260"/>
      <c r="AG412" s="260"/>
      <c r="AH412" s="260"/>
      <c r="AI412" s="260"/>
      <c r="AJ412" s="260"/>
      <c r="AK412" s="260"/>
      <c r="AL412" s="260"/>
      <c r="AM412" s="260"/>
      <c r="AN412" s="260"/>
      <c r="AO412" s="260"/>
      <c r="AP412" s="260"/>
      <c r="AQ412" s="12"/>
    </row>
    <row r="413" spans="1:43" s="7" customFormat="1" x14ac:dyDescent="0.2">
      <c r="A413" s="62" t="s">
        <v>1406</v>
      </c>
      <c r="B413" s="62" t="s">
        <v>1407</v>
      </c>
      <c r="C413" s="75" t="s">
        <v>1407</v>
      </c>
      <c r="D413" s="79" t="s">
        <v>17</v>
      </c>
      <c r="E413" s="115">
        <v>4</v>
      </c>
      <c r="F413" s="367">
        <v>15.42</v>
      </c>
      <c r="G413" s="41">
        <f t="shared" si="9"/>
        <v>61.68</v>
      </c>
      <c r="H413" s="259"/>
      <c r="I413" s="260"/>
      <c r="J413" s="260"/>
      <c r="K413" s="260"/>
      <c r="L413" s="260"/>
      <c r="M413" s="260"/>
      <c r="N413" s="260"/>
      <c r="O413" s="260"/>
      <c r="P413" s="260"/>
      <c r="Q413" s="260"/>
      <c r="R413" s="260"/>
      <c r="S413" s="260"/>
      <c r="T413" s="260"/>
      <c r="U413" s="260"/>
      <c r="V413" s="260"/>
      <c r="W413" s="260"/>
      <c r="X413" s="260"/>
      <c r="Y413" s="260"/>
      <c r="Z413" s="260"/>
      <c r="AA413" s="260"/>
      <c r="AB413" s="260"/>
      <c r="AC413" s="260"/>
      <c r="AD413" s="260"/>
      <c r="AE413" s="260"/>
      <c r="AF413" s="260"/>
      <c r="AG413" s="260"/>
      <c r="AH413" s="260"/>
      <c r="AI413" s="260"/>
      <c r="AJ413" s="260"/>
      <c r="AK413" s="260"/>
      <c r="AL413" s="260"/>
      <c r="AM413" s="260"/>
      <c r="AN413" s="260"/>
      <c r="AO413" s="260"/>
      <c r="AP413" s="260"/>
      <c r="AQ413" s="12"/>
    </row>
    <row r="414" spans="1:43" s="7" customFormat="1" x14ac:dyDescent="0.2">
      <c r="A414" s="62" t="s">
        <v>1408</v>
      </c>
      <c r="B414" s="62" t="s">
        <v>1132</v>
      </c>
      <c r="C414" s="75" t="s">
        <v>1132</v>
      </c>
      <c r="D414" s="79" t="s">
        <v>17</v>
      </c>
      <c r="E414" s="115">
        <v>3</v>
      </c>
      <c r="F414" s="367">
        <v>22.48</v>
      </c>
      <c r="G414" s="41">
        <f t="shared" si="9"/>
        <v>67.44</v>
      </c>
      <c r="H414" s="259"/>
      <c r="I414" s="260"/>
      <c r="J414" s="260"/>
      <c r="K414" s="260"/>
      <c r="L414" s="260"/>
      <c r="M414" s="260"/>
      <c r="N414" s="260"/>
      <c r="O414" s="260"/>
      <c r="P414" s="260"/>
      <c r="Q414" s="260"/>
      <c r="R414" s="260"/>
      <c r="S414" s="260"/>
      <c r="T414" s="260"/>
      <c r="U414" s="260"/>
      <c r="V414" s="260"/>
      <c r="W414" s="260"/>
      <c r="X414" s="260"/>
      <c r="Y414" s="260"/>
      <c r="Z414" s="260"/>
      <c r="AA414" s="260"/>
      <c r="AB414" s="260"/>
      <c r="AC414" s="260"/>
      <c r="AD414" s="260"/>
      <c r="AE414" s="260"/>
      <c r="AF414" s="260"/>
      <c r="AG414" s="260"/>
      <c r="AH414" s="260"/>
      <c r="AI414" s="260"/>
      <c r="AJ414" s="260"/>
      <c r="AK414" s="260"/>
      <c r="AL414" s="260"/>
      <c r="AM414" s="260"/>
      <c r="AN414" s="260"/>
      <c r="AO414" s="260"/>
      <c r="AP414" s="260"/>
      <c r="AQ414" s="12"/>
    </row>
    <row r="415" spans="1:43" s="7" customFormat="1" x14ac:dyDescent="0.2">
      <c r="A415" s="62" t="s">
        <v>1409</v>
      </c>
      <c r="B415" s="62" t="s">
        <v>1134</v>
      </c>
      <c r="C415" s="75" t="s">
        <v>1134</v>
      </c>
      <c r="D415" s="79" t="s">
        <v>17</v>
      </c>
      <c r="E415" s="115">
        <v>1</v>
      </c>
      <c r="F415" s="367">
        <v>34.07</v>
      </c>
      <c r="G415" s="41">
        <f t="shared" si="9"/>
        <v>34.07</v>
      </c>
      <c r="H415" s="259"/>
      <c r="I415" s="260"/>
      <c r="J415" s="260"/>
      <c r="K415" s="260"/>
      <c r="L415" s="260"/>
      <c r="M415" s="260"/>
      <c r="N415" s="260"/>
      <c r="O415" s="260"/>
      <c r="P415" s="260"/>
      <c r="Q415" s="260"/>
      <c r="R415" s="260"/>
      <c r="S415" s="260"/>
      <c r="T415" s="260"/>
      <c r="U415" s="260"/>
      <c r="V415" s="260"/>
      <c r="W415" s="260"/>
      <c r="X415" s="260"/>
      <c r="Y415" s="260"/>
      <c r="Z415" s="260"/>
      <c r="AA415" s="260"/>
      <c r="AB415" s="260"/>
      <c r="AC415" s="260"/>
      <c r="AD415" s="260"/>
      <c r="AE415" s="260"/>
      <c r="AF415" s="260"/>
      <c r="AG415" s="260"/>
      <c r="AH415" s="260"/>
      <c r="AI415" s="260"/>
      <c r="AJ415" s="260"/>
      <c r="AK415" s="260"/>
      <c r="AL415" s="260"/>
      <c r="AM415" s="260"/>
      <c r="AN415" s="260"/>
      <c r="AO415" s="260"/>
      <c r="AP415" s="260"/>
      <c r="AQ415" s="12"/>
    </row>
    <row r="416" spans="1:43" s="7" customFormat="1" x14ac:dyDescent="0.2">
      <c r="A416" s="62" t="s">
        <v>1410</v>
      </c>
      <c r="B416" s="62" t="s">
        <v>1411</v>
      </c>
      <c r="C416" s="75" t="s">
        <v>1412</v>
      </c>
      <c r="D416" s="79" t="s">
        <v>17</v>
      </c>
      <c r="E416" s="115">
        <v>1</v>
      </c>
      <c r="F416" s="367">
        <v>97.83</v>
      </c>
      <c r="G416" s="41">
        <f t="shared" si="9"/>
        <v>97.83</v>
      </c>
      <c r="H416" s="259"/>
      <c r="I416" s="260"/>
      <c r="J416" s="260"/>
      <c r="K416" s="260"/>
      <c r="L416" s="260"/>
      <c r="M416" s="260"/>
      <c r="N416" s="260"/>
      <c r="O416" s="260"/>
      <c r="P416" s="260"/>
      <c r="Q416" s="260"/>
      <c r="R416" s="260"/>
      <c r="S416" s="260"/>
      <c r="T416" s="260"/>
      <c r="U416" s="260"/>
      <c r="V416" s="260"/>
      <c r="W416" s="260"/>
      <c r="X416" s="260"/>
      <c r="Y416" s="260"/>
      <c r="Z416" s="260"/>
      <c r="AA416" s="260"/>
      <c r="AB416" s="260"/>
      <c r="AC416" s="260"/>
      <c r="AD416" s="260"/>
      <c r="AE416" s="260"/>
      <c r="AF416" s="260"/>
      <c r="AG416" s="260"/>
      <c r="AH416" s="260"/>
      <c r="AI416" s="260"/>
      <c r="AJ416" s="260"/>
      <c r="AK416" s="260"/>
      <c r="AL416" s="260"/>
      <c r="AM416" s="260"/>
      <c r="AN416" s="260"/>
      <c r="AO416" s="260"/>
      <c r="AP416" s="260"/>
      <c r="AQ416" s="12"/>
    </row>
    <row r="417" spans="1:43" s="7" customFormat="1" x14ac:dyDescent="0.2">
      <c r="A417" s="62" t="s">
        <v>1413</v>
      </c>
      <c r="B417" s="62" t="s">
        <v>1414</v>
      </c>
      <c r="C417" s="75" t="s">
        <v>1415</v>
      </c>
      <c r="D417" s="79" t="s">
        <v>17</v>
      </c>
      <c r="E417" s="115">
        <v>1</v>
      </c>
      <c r="F417" s="367">
        <v>45.39</v>
      </c>
      <c r="G417" s="41">
        <f t="shared" si="9"/>
        <v>45.39</v>
      </c>
      <c r="H417" s="259"/>
      <c r="I417" s="260"/>
      <c r="J417" s="260"/>
      <c r="K417" s="260"/>
      <c r="L417" s="260"/>
      <c r="M417" s="260"/>
      <c r="N417" s="260"/>
      <c r="O417" s="260"/>
      <c r="P417" s="260"/>
      <c r="Q417" s="260"/>
      <c r="R417" s="260"/>
      <c r="S417" s="260"/>
      <c r="T417" s="260"/>
      <c r="U417" s="260"/>
      <c r="V417" s="260"/>
      <c r="W417" s="260"/>
      <c r="X417" s="260"/>
      <c r="Y417" s="260"/>
      <c r="Z417" s="260"/>
      <c r="AA417" s="260"/>
      <c r="AB417" s="260"/>
      <c r="AC417" s="260"/>
      <c r="AD417" s="260"/>
      <c r="AE417" s="260"/>
      <c r="AF417" s="260"/>
      <c r="AG417" s="260"/>
      <c r="AH417" s="260"/>
      <c r="AI417" s="260"/>
      <c r="AJ417" s="260"/>
      <c r="AK417" s="260"/>
      <c r="AL417" s="260"/>
      <c r="AM417" s="260"/>
      <c r="AN417" s="260"/>
      <c r="AO417" s="260"/>
      <c r="AP417" s="260"/>
      <c r="AQ417" s="12"/>
    </row>
    <row r="418" spans="1:43" s="7" customFormat="1" x14ac:dyDescent="0.2">
      <c r="A418" s="62" t="s">
        <v>1416</v>
      </c>
      <c r="B418" s="62" t="s">
        <v>1417</v>
      </c>
      <c r="C418" s="75" t="s">
        <v>1418</v>
      </c>
      <c r="D418" s="79"/>
      <c r="E418" s="328"/>
      <c r="F418" s="326"/>
      <c r="G418" s="41"/>
      <c r="H418" s="259"/>
      <c r="I418" s="260"/>
      <c r="J418" s="260"/>
      <c r="K418" s="260"/>
      <c r="L418" s="260"/>
      <c r="M418" s="260"/>
      <c r="N418" s="260"/>
      <c r="O418" s="260"/>
      <c r="P418" s="260"/>
      <c r="Q418" s="260"/>
      <c r="R418" s="260"/>
      <c r="S418" s="260"/>
      <c r="T418" s="260"/>
      <c r="U418" s="260"/>
      <c r="V418" s="260"/>
      <c r="W418" s="260"/>
      <c r="X418" s="260"/>
      <c r="Y418" s="260"/>
      <c r="Z418" s="260"/>
      <c r="AA418" s="260"/>
      <c r="AB418" s="260"/>
      <c r="AC418" s="260"/>
      <c r="AD418" s="260"/>
      <c r="AE418" s="260"/>
      <c r="AF418" s="260"/>
      <c r="AG418" s="260"/>
      <c r="AH418" s="260"/>
      <c r="AI418" s="260"/>
      <c r="AJ418" s="260"/>
      <c r="AK418" s="260"/>
      <c r="AL418" s="260"/>
      <c r="AM418" s="260"/>
      <c r="AN418" s="260"/>
      <c r="AO418" s="260"/>
      <c r="AP418" s="260"/>
      <c r="AQ418" s="12"/>
    </row>
    <row r="419" spans="1:43" s="7" customFormat="1" x14ac:dyDescent="0.2">
      <c r="A419" s="62" t="s">
        <v>1419</v>
      </c>
      <c r="B419" s="62" t="s">
        <v>1420</v>
      </c>
      <c r="C419" s="75" t="s">
        <v>1420</v>
      </c>
      <c r="D419" s="79" t="s">
        <v>1</v>
      </c>
      <c r="E419" s="366">
        <v>55</v>
      </c>
      <c r="F419" s="367">
        <v>3.53</v>
      </c>
      <c r="G419" s="41">
        <f t="shared" si="9"/>
        <v>194.14999999999998</v>
      </c>
      <c r="H419" s="259"/>
      <c r="I419" s="260"/>
      <c r="J419" s="260"/>
      <c r="K419" s="260"/>
      <c r="L419" s="260"/>
      <c r="M419" s="260"/>
      <c r="N419" s="260"/>
      <c r="O419" s="260"/>
      <c r="P419" s="260"/>
      <c r="Q419" s="260"/>
      <c r="R419" s="260"/>
      <c r="S419" s="260"/>
      <c r="T419" s="260"/>
      <c r="U419" s="260"/>
      <c r="V419" s="260"/>
      <c r="W419" s="260"/>
      <c r="X419" s="260"/>
      <c r="Y419" s="260"/>
      <c r="Z419" s="260"/>
      <c r="AA419" s="260"/>
      <c r="AB419" s="260"/>
      <c r="AC419" s="260"/>
      <c r="AD419" s="260"/>
      <c r="AE419" s="260"/>
      <c r="AF419" s="260"/>
      <c r="AG419" s="260"/>
      <c r="AH419" s="260"/>
      <c r="AI419" s="260"/>
      <c r="AJ419" s="260"/>
      <c r="AK419" s="260"/>
      <c r="AL419" s="260"/>
      <c r="AM419" s="260"/>
      <c r="AN419" s="260"/>
      <c r="AO419" s="260"/>
      <c r="AP419" s="260"/>
      <c r="AQ419" s="12"/>
    </row>
    <row r="420" spans="1:43" s="7" customFormat="1" x14ac:dyDescent="0.2">
      <c r="A420" s="62" t="s">
        <v>1421</v>
      </c>
      <c r="B420" s="62" t="s">
        <v>1422</v>
      </c>
      <c r="C420" s="75" t="s">
        <v>1422</v>
      </c>
      <c r="D420" s="79" t="s">
        <v>1</v>
      </c>
      <c r="E420" s="366">
        <v>38</v>
      </c>
      <c r="F420" s="367">
        <v>4.8099999999999996</v>
      </c>
      <c r="G420" s="41">
        <f t="shared" si="9"/>
        <v>182.77999999999997</v>
      </c>
      <c r="H420" s="259"/>
      <c r="I420" s="260"/>
      <c r="J420" s="260"/>
      <c r="K420" s="260"/>
      <c r="L420" s="260"/>
      <c r="M420" s="260"/>
      <c r="N420" s="260"/>
      <c r="O420" s="260"/>
      <c r="P420" s="260"/>
      <c r="Q420" s="260"/>
      <c r="R420" s="260"/>
      <c r="S420" s="260"/>
      <c r="T420" s="260"/>
      <c r="U420" s="260"/>
      <c r="V420" s="260"/>
      <c r="W420" s="260"/>
      <c r="X420" s="260"/>
      <c r="Y420" s="260"/>
      <c r="Z420" s="260"/>
      <c r="AA420" s="260"/>
      <c r="AB420" s="260"/>
      <c r="AC420" s="260"/>
      <c r="AD420" s="260"/>
      <c r="AE420" s="260"/>
      <c r="AF420" s="260"/>
      <c r="AG420" s="260"/>
      <c r="AH420" s="260"/>
      <c r="AI420" s="260"/>
      <c r="AJ420" s="260"/>
      <c r="AK420" s="260"/>
      <c r="AL420" s="260"/>
      <c r="AM420" s="260"/>
      <c r="AN420" s="260"/>
      <c r="AO420" s="260"/>
      <c r="AP420" s="260"/>
      <c r="AQ420" s="12"/>
    </row>
    <row r="421" spans="1:43" s="7" customFormat="1" x14ac:dyDescent="0.2">
      <c r="A421" s="62" t="s">
        <v>1423</v>
      </c>
      <c r="B421" s="62" t="s">
        <v>1424</v>
      </c>
      <c r="C421" s="75" t="s">
        <v>1424</v>
      </c>
      <c r="D421" s="79" t="s">
        <v>1</v>
      </c>
      <c r="E421" s="366">
        <v>91</v>
      </c>
      <c r="F421" s="367">
        <v>7.47</v>
      </c>
      <c r="G421" s="41">
        <f t="shared" si="9"/>
        <v>679.77</v>
      </c>
      <c r="H421" s="259"/>
      <c r="I421" s="260"/>
      <c r="J421" s="260"/>
      <c r="K421" s="260"/>
      <c r="L421" s="260"/>
      <c r="M421" s="260"/>
      <c r="N421" s="260"/>
      <c r="O421" s="260"/>
      <c r="P421" s="260"/>
      <c r="Q421" s="260"/>
      <c r="R421" s="260"/>
      <c r="S421" s="260"/>
      <c r="T421" s="260"/>
      <c r="U421" s="260"/>
      <c r="V421" s="260"/>
      <c r="W421" s="260"/>
      <c r="X421" s="260"/>
      <c r="Y421" s="260"/>
      <c r="Z421" s="260"/>
      <c r="AA421" s="260"/>
      <c r="AB421" s="260"/>
      <c r="AC421" s="260"/>
      <c r="AD421" s="260"/>
      <c r="AE421" s="260"/>
      <c r="AF421" s="260"/>
      <c r="AG421" s="260"/>
      <c r="AH421" s="260"/>
      <c r="AI421" s="260"/>
      <c r="AJ421" s="260"/>
      <c r="AK421" s="260"/>
      <c r="AL421" s="260"/>
      <c r="AM421" s="260"/>
      <c r="AN421" s="260"/>
      <c r="AO421" s="260"/>
      <c r="AP421" s="260"/>
      <c r="AQ421" s="12"/>
    </row>
    <row r="422" spans="1:43" s="7" customFormat="1" x14ac:dyDescent="0.2">
      <c r="A422" s="62" t="s">
        <v>1425</v>
      </c>
      <c r="B422" s="62" t="s">
        <v>1426</v>
      </c>
      <c r="C422" s="75" t="s">
        <v>1426</v>
      </c>
      <c r="D422" s="79" t="s">
        <v>1</v>
      </c>
      <c r="E422" s="366">
        <v>15</v>
      </c>
      <c r="F422" s="367">
        <v>21.74</v>
      </c>
      <c r="G422" s="41">
        <f t="shared" si="9"/>
        <v>326.09999999999997</v>
      </c>
      <c r="H422" s="259"/>
      <c r="I422" s="260"/>
      <c r="J422" s="260"/>
      <c r="K422" s="260"/>
      <c r="L422" s="260"/>
      <c r="M422" s="260"/>
      <c r="N422" s="260"/>
      <c r="O422" s="260"/>
      <c r="P422" s="260"/>
      <c r="Q422" s="260"/>
      <c r="R422" s="260"/>
      <c r="S422" s="260"/>
      <c r="T422" s="260"/>
      <c r="U422" s="260"/>
      <c r="V422" s="260"/>
      <c r="W422" s="260"/>
      <c r="X422" s="260"/>
      <c r="Y422" s="260"/>
      <c r="Z422" s="260"/>
      <c r="AA422" s="260"/>
      <c r="AB422" s="260"/>
      <c r="AC422" s="260"/>
      <c r="AD422" s="260"/>
      <c r="AE422" s="260"/>
      <c r="AF422" s="260"/>
      <c r="AG422" s="260"/>
      <c r="AH422" s="260"/>
      <c r="AI422" s="260"/>
      <c r="AJ422" s="260"/>
      <c r="AK422" s="260"/>
      <c r="AL422" s="260"/>
      <c r="AM422" s="260"/>
      <c r="AN422" s="260"/>
      <c r="AO422" s="260"/>
      <c r="AP422" s="260"/>
      <c r="AQ422" s="12"/>
    </row>
    <row r="423" spans="1:43" s="7" customFormat="1" x14ac:dyDescent="0.2">
      <c r="A423" s="62" t="s">
        <v>1427</v>
      </c>
      <c r="B423" s="62" t="s">
        <v>1428</v>
      </c>
      <c r="C423" s="75" t="s">
        <v>1429</v>
      </c>
      <c r="D423" s="79"/>
      <c r="E423" s="328"/>
      <c r="F423" s="326"/>
      <c r="G423" s="41"/>
      <c r="H423" s="259"/>
      <c r="I423" s="260"/>
      <c r="J423" s="260"/>
      <c r="K423" s="260"/>
      <c r="L423" s="260"/>
      <c r="M423" s="260"/>
      <c r="N423" s="260"/>
      <c r="O423" s="260"/>
      <c r="P423" s="260"/>
      <c r="Q423" s="260"/>
      <c r="R423" s="260"/>
      <c r="S423" s="260"/>
      <c r="T423" s="260"/>
      <c r="U423" s="260"/>
      <c r="V423" s="260"/>
      <c r="W423" s="260"/>
      <c r="X423" s="260"/>
      <c r="Y423" s="260"/>
      <c r="Z423" s="260"/>
      <c r="AA423" s="260"/>
      <c r="AB423" s="260"/>
      <c r="AC423" s="260"/>
      <c r="AD423" s="260"/>
      <c r="AE423" s="260"/>
      <c r="AF423" s="260"/>
      <c r="AG423" s="260"/>
      <c r="AH423" s="260"/>
      <c r="AI423" s="260"/>
      <c r="AJ423" s="260"/>
      <c r="AK423" s="260"/>
      <c r="AL423" s="260"/>
      <c r="AM423" s="260"/>
      <c r="AN423" s="260"/>
      <c r="AO423" s="260"/>
      <c r="AP423" s="260"/>
      <c r="AQ423" s="12"/>
    </row>
    <row r="424" spans="1:43" s="7" customFormat="1" x14ac:dyDescent="0.2">
      <c r="A424" s="62" t="s">
        <v>1430</v>
      </c>
      <c r="B424" s="62" t="s">
        <v>1431</v>
      </c>
      <c r="C424" s="75" t="s">
        <v>1432</v>
      </c>
      <c r="D424" s="79" t="s">
        <v>17</v>
      </c>
      <c r="E424" s="115">
        <v>10</v>
      </c>
      <c r="F424" s="125">
        <v>30.01</v>
      </c>
      <c r="G424" s="41">
        <f t="shared" si="9"/>
        <v>300.10000000000002</v>
      </c>
      <c r="H424" s="259"/>
      <c r="I424" s="260"/>
      <c r="J424" s="260"/>
      <c r="K424" s="260"/>
      <c r="L424" s="260"/>
      <c r="M424" s="260"/>
      <c r="N424" s="260"/>
      <c r="O424" s="260"/>
      <c r="P424" s="260"/>
      <c r="Q424" s="260"/>
      <c r="R424" s="260"/>
      <c r="S424" s="260"/>
      <c r="T424" s="260"/>
      <c r="U424" s="260"/>
      <c r="V424" s="260"/>
      <c r="W424" s="260"/>
      <c r="X424" s="260"/>
      <c r="Y424" s="260"/>
      <c r="Z424" s="260"/>
      <c r="AA424" s="260"/>
      <c r="AB424" s="260"/>
      <c r="AC424" s="260"/>
      <c r="AD424" s="260"/>
      <c r="AE424" s="260"/>
      <c r="AF424" s="260"/>
      <c r="AG424" s="260"/>
      <c r="AH424" s="260"/>
      <c r="AI424" s="260"/>
      <c r="AJ424" s="260"/>
      <c r="AK424" s="260"/>
      <c r="AL424" s="260"/>
      <c r="AM424" s="260"/>
      <c r="AN424" s="260"/>
      <c r="AO424" s="260"/>
      <c r="AP424" s="260"/>
      <c r="AQ424" s="12"/>
    </row>
    <row r="425" spans="1:43" s="7" customFormat="1" x14ac:dyDescent="0.2">
      <c r="A425" s="62" t="s">
        <v>1433</v>
      </c>
      <c r="B425" s="62" t="s">
        <v>1434</v>
      </c>
      <c r="C425" s="75" t="s">
        <v>1435</v>
      </c>
      <c r="D425" s="79" t="s">
        <v>17</v>
      </c>
      <c r="E425" s="115">
        <v>2</v>
      </c>
      <c r="F425" s="125">
        <v>29.49</v>
      </c>
      <c r="G425" s="41">
        <f t="shared" si="9"/>
        <v>58.98</v>
      </c>
      <c r="H425" s="259"/>
      <c r="I425" s="260"/>
      <c r="J425" s="260"/>
      <c r="K425" s="260"/>
      <c r="L425" s="260"/>
      <c r="M425" s="260"/>
      <c r="N425" s="260"/>
      <c r="O425" s="260"/>
      <c r="P425" s="260"/>
      <c r="Q425" s="260"/>
      <c r="R425" s="260"/>
      <c r="S425" s="260"/>
      <c r="T425" s="260"/>
      <c r="U425" s="260"/>
      <c r="V425" s="260"/>
      <c r="W425" s="260"/>
      <c r="X425" s="260"/>
      <c r="Y425" s="260"/>
      <c r="Z425" s="260"/>
      <c r="AA425" s="260"/>
      <c r="AB425" s="260"/>
      <c r="AC425" s="260"/>
      <c r="AD425" s="260"/>
      <c r="AE425" s="260"/>
      <c r="AF425" s="260"/>
      <c r="AG425" s="260"/>
      <c r="AH425" s="260"/>
      <c r="AI425" s="260"/>
      <c r="AJ425" s="260"/>
      <c r="AK425" s="260"/>
      <c r="AL425" s="260"/>
      <c r="AM425" s="260"/>
      <c r="AN425" s="260"/>
      <c r="AO425" s="260"/>
      <c r="AP425" s="260"/>
      <c r="AQ425" s="12"/>
    </row>
    <row r="426" spans="1:43" s="7" customFormat="1" x14ac:dyDescent="0.2">
      <c r="A426" s="62" t="s">
        <v>1436</v>
      </c>
      <c r="B426" s="62" t="s">
        <v>1437</v>
      </c>
      <c r="C426" s="75" t="s">
        <v>1438</v>
      </c>
      <c r="D426" s="79"/>
      <c r="E426" s="328"/>
      <c r="F426" s="338"/>
      <c r="G426" s="41"/>
      <c r="H426" s="259"/>
      <c r="I426" s="260"/>
      <c r="J426" s="260"/>
      <c r="K426" s="260"/>
      <c r="L426" s="260"/>
      <c r="M426" s="260"/>
      <c r="N426" s="260"/>
      <c r="O426" s="260"/>
      <c r="P426" s="260"/>
      <c r="Q426" s="260"/>
      <c r="R426" s="260"/>
      <c r="S426" s="260"/>
      <c r="T426" s="260"/>
      <c r="U426" s="260"/>
      <c r="V426" s="260"/>
      <c r="W426" s="260"/>
      <c r="X426" s="260"/>
      <c r="Y426" s="260"/>
      <c r="Z426" s="260"/>
      <c r="AA426" s="260"/>
      <c r="AB426" s="260"/>
      <c r="AC426" s="260"/>
      <c r="AD426" s="260"/>
      <c r="AE426" s="260"/>
      <c r="AF426" s="260"/>
      <c r="AG426" s="260"/>
      <c r="AH426" s="260"/>
      <c r="AI426" s="260"/>
      <c r="AJ426" s="260"/>
      <c r="AK426" s="260"/>
      <c r="AL426" s="260"/>
      <c r="AM426" s="260"/>
      <c r="AN426" s="260"/>
      <c r="AO426" s="260"/>
      <c r="AP426" s="260"/>
      <c r="AQ426" s="12"/>
    </row>
    <row r="427" spans="1:43" s="7" customFormat="1" x14ac:dyDescent="0.2">
      <c r="A427" s="62" t="s">
        <v>1439</v>
      </c>
      <c r="B427" s="62" t="s">
        <v>1440</v>
      </c>
      <c r="C427" s="75" t="s">
        <v>1441</v>
      </c>
      <c r="D427" s="79" t="s">
        <v>17</v>
      </c>
      <c r="E427" s="115">
        <v>2</v>
      </c>
      <c r="F427" s="125">
        <v>80.599999999999994</v>
      </c>
      <c r="G427" s="41">
        <f t="shared" si="9"/>
        <v>161.19999999999999</v>
      </c>
      <c r="H427" s="259"/>
      <c r="I427" s="260"/>
      <c r="J427" s="260"/>
      <c r="K427" s="260"/>
      <c r="L427" s="260"/>
      <c r="M427" s="260"/>
      <c r="N427" s="260"/>
      <c r="O427" s="260"/>
      <c r="P427" s="260"/>
      <c r="Q427" s="260"/>
      <c r="R427" s="260"/>
      <c r="S427" s="260"/>
      <c r="T427" s="260"/>
      <c r="U427" s="260"/>
      <c r="V427" s="260"/>
      <c r="W427" s="260"/>
      <c r="X427" s="260"/>
      <c r="Y427" s="260"/>
      <c r="Z427" s="260"/>
      <c r="AA427" s="260"/>
      <c r="AB427" s="260"/>
      <c r="AC427" s="260"/>
      <c r="AD427" s="260"/>
      <c r="AE427" s="260"/>
      <c r="AF427" s="260"/>
      <c r="AG427" s="260"/>
      <c r="AH427" s="260"/>
      <c r="AI427" s="260"/>
      <c r="AJ427" s="260"/>
      <c r="AK427" s="260"/>
      <c r="AL427" s="260"/>
      <c r="AM427" s="260"/>
      <c r="AN427" s="260"/>
      <c r="AO427" s="260"/>
      <c r="AP427" s="260"/>
      <c r="AQ427" s="12"/>
    </row>
    <row r="428" spans="1:43" s="7" customFormat="1" ht="25.5" x14ac:dyDescent="0.2">
      <c r="A428" s="62" t="s">
        <v>1442</v>
      </c>
      <c r="B428" s="62" t="s">
        <v>1443</v>
      </c>
      <c r="C428" s="75" t="s">
        <v>1632</v>
      </c>
      <c r="D428" s="79"/>
      <c r="E428" s="328"/>
      <c r="F428" s="338"/>
      <c r="G428" s="41"/>
      <c r="H428" s="259"/>
      <c r="I428" s="260"/>
      <c r="J428" s="260"/>
      <c r="K428" s="260"/>
      <c r="L428" s="260"/>
      <c r="M428" s="260"/>
      <c r="N428" s="260"/>
      <c r="O428" s="260"/>
      <c r="P428" s="260"/>
      <c r="Q428" s="260"/>
      <c r="R428" s="260"/>
      <c r="S428" s="260"/>
      <c r="T428" s="260"/>
      <c r="U428" s="260"/>
      <c r="V428" s="260"/>
      <c r="W428" s="260"/>
      <c r="X428" s="260"/>
      <c r="Y428" s="260"/>
      <c r="Z428" s="260"/>
      <c r="AA428" s="260"/>
      <c r="AB428" s="260"/>
      <c r="AC428" s="260"/>
      <c r="AD428" s="260"/>
      <c r="AE428" s="260"/>
      <c r="AF428" s="260"/>
      <c r="AG428" s="260"/>
      <c r="AH428" s="260"/>
      <c r="AI428" s="260"/>
      <c r="AJ428" s="260"/>
      <c r="AK428" s="260"/>
      <c r="AL428" s="260"/>
      <c r="AM428" s="260"/>
      <c r="AN428" s="260"/>
      <c r="AO428" s="260"/>
      <c r="AP428" s="260"/>
      <c r="AQ428" s="12"/>
    </row>
    <row r="429" spans="1:43" s="7" customFormat="1" x14ac:dyDescent="0.2">
      <c r="A429" s="62" t="s">
        <v>1444</v>
      </c>
      <c r="B429" s="62" t="s">
        <v>1445</v>
      </c>
      <c r="C429" s="75" t="s">
        <v>1446</v>
      </c>
      <c r="D429" s="79" t="s">
        <v>17</v>
      </c>
      <c r="E429" s="115">
        <v>1</v>
      </c>
      <c r="F429" s="125">
        <v>723.65</v>
      </c>
      <c r="G429" s="41">
        <f t="shared" si="9"/>
        <v>723.65</v>
      </c>
      <c r="H429" s="259"/>
      <c r="I429" s="260"/>
      <c r="J429" s="260"/>
      <c r="K429" s="260"/>
      <c r="L429" s="260"/>
      <c r="M429" s="260"/>
      <c r="N429" s="260"/>
      <c r="O429" s="260"/>
      <c r="P429" s="260"/>
      <c r="Q429" s="260"/>
      <c r="R429" s="260"/>
      <c r="S429" s="260"/>
      <c r="T429" s="260"/>
      <c r="U429" s="260"/>
      <c r="V429" s="260"/>
      <c r="W429" s="260"/>
      <c r="X429" s="260"/>
      <c r="Y429" s="260"/>
      <c r="Z429" s="260"/>
      <c r="AA429" s="260"/>
      <c r="AB429" s="260"/>
      <c r="AC429" s="260"/>
      <c r="AD429" s="260"/>
      <c r="AE429" s="260"/>
      <c r="AF429" s="260"/>
      <c r="AG429" s="260"/>
      <c r="AH429" s="260"/>
      <c r="AI429" s="260"/>
      <c r="AJ429" s="260"/>
      <c r="AK429" s="260"/>
      <c r="AL429" s="260"/>
      <c r="AM429" s="260"/>
      <c r="AN429" s="260"/>
      <c r="AO429" s="260"/>
      <c r="AP429" s="260"/>
      <c r="AQ429" s="12"/>
    </row>
    <row r="430" spans="1:43" s="7" customFormat="1" x14ac:dyDescent="0.2">
      <c r="A430" s="62" t="s">
        <v>1447</v>
      </c>
      <c r="B430" s="62" t="s">
        <v>1448</v>
      </c>
      <c r="C430" s="75" t="s">
        <v>1449</v>
      </c>
      <c r="D430" s="79" t="s">
        <v>17</v>
      </c>
      <c r="E430" s="115">
        <v>1</v>
      </c>
      <c r="F430" s="125">
        <v>64.5</v>
      </c>
      <c r="G430" s="41">
        <f t="shared" si="9"/>
        <v>64.5</v>
      </c>
      <c r="H430" s="259"/>
      <c r="I430" s="260"/>
      <c r="J430" s="260"/>
      <c r="K430" s="260"/>
      <c r="L430" s="260"/>
      <c r="M430" s="260"/>
      <c r="N430" s="260"/>
      <c r="O430" s="260"/>
      <c r="P430" s="260"/>
      <c r="Q430" s="260"/>
      <c r="R430" s="260"/>
      <c r="S430" s="260"/>
      <c r="T430" s="260"/>
      <c r="U430" s="260"/>
      <c r="V430" s="260"/>
      <c r="W430" s="260"/>
      <c r="X430" s="260"/>
      <c r="Y430" s="260"/>
      <c r="Z430" s="260"/>
      <c r="AA430" s="260"/>
      <c r="AB430" s="260"/>
      <c r="AC430" s="260"/>
      <c r="AD430" s="260"/>
      <c r="AE430" s="260"/>
      <c r="AF430" s="260"/>
      <c r="AG430" s="260"/>
      <c r="AH430" s="260"/>
      <c r="AI430" s="260"/>
      <c r="AJ430" s="260"/>
      <c r="AK430" s="260"/>
      <c r="AL430" s="260"/>
      <c r="AM430" s="260"/>
      <c r="AN430" s="260"/>
      <c r="AO430" s="260"/>
      <c r="AP430" s="260"/>
      <c r="AQ430" s="12"/>
    </row>
    <row r="431" spans="1:43" s="132" customFormat="1" ht="22.5" customHeight="1" x14ac:dyDescent="0.2">
      <c r="A431" s="126"/>
      <c r="B431" s="126" t="s">
        <v>2153</v>
      </c>
      <c r="C431" s="133" t="s">
        <v>2159</v>
      </c>
      <c r="D431" s="134"/>
      <c r="E431" s="135"/>
      <c r="F431" s="136"/>
      <c r="G431" s="138">
        <f>SUM(G271:G430)</f>
        <v>399872.07499999995</v>
      </c>
      <c r="H431" s="254"/>
      <c r="I431" s="255"/>
      <c r="J431" s="255"/>
      <c r="K431" s="255"/>
      <c r="L431" s="255"/>
      <c r="M431" s="255"/>
      <c r="N431" s="255"/>
      <c r="O431" s="255"/>
      <c r="P431" s="255"/>
      <c r="Q431" s="255"/>
      <c r="R431" s="255"/>
      <c r="S431" s="255"/>
      <c r="T431" s="255"/>
      <c r="U431" s="255"/>
      <c r="V431" s="255"/>
      <c r="W431" s="255"/>
      <c r="X431" s="255"/>
      <c r="Y431" s="255"/>
      <c r="Z431" s="255"/>
      <c r="AA431" s="255"/>
      <c r="AB431" s="255"/>
      <c r="AC431" s="255"/>
      <c r="AD431" s="255"/>
      <c r="AE431" s="255"/>
      <c r="AF431" s="255"/>
      <c r="AG431" s="255"/>
      <c r="AH431" s="255"/>
      <c r="AI431" s="255"/>
      <c r="AJ431" s="255"/>
      <c r="AK431" s="255"/>
      <c r="AL431" s="255"/>
      <c r="AM431" s="255"/>
      <c r="AN431" s="255"/>
      <c r="AO431" s="255"/>
      <c r="AP431" s="255"/>
      <c r="AQ431" s="131"/>
    </row>
    <row r="432" spans="1:43" s="8" customFormat="1" ht="7.5" customHeight="1" x14ac:dyDescent="0.2">
      <c r="A432" s="282"/>
      <c r="B432" s="288"/>
      <c r="C432" s="283"/>
      <c r="D432" s="284"/>
      <c r="E432" s="285"/>
      <c r="F432" s="286"/>
      <c r="G432" s="287"/>
      <c r="H432" s="256"/>
      <c r="I432" s="256"/>
      <c r="J432" s="256"/>
      <c r="K432" s="256"/>
      <c r="L432" s="256"/>
      <c r="M432" s="256"/>
      <c r="N432" s="256"/>
      <c r="O432" s="256"/>
      <c r="P432" s="256"/>
      <c r="Q432" s="256"/>
      <c r="R432" s="256"/>
      <c r="S432" s="256"/>
      <c r="T432" s="256"/>
      <c r="U432" s="256"/>
      <c r="V432" s="256"/>
      <c r="W432" s="256"/>
      <c r="X432" s="256"/>
      <c r="Y432" s="256"/>
      <c r="Z432" s="256"/>
      <c r="AA432" s="256"/>
      <c r="AB432" s="256"/>
      <c r="AC432" s="256"/>
      <c r="AD432" s="256"/>
      <c r="AE432" s="256"/>
      <c r="AF432" s="256"/>
      <c r="AG432" s="256"/>
      <c r="AH432" s="256"/>
      <c r="AI432" s="256"/>
      <c r="AJ432" s="256"/>
      <c r="AK432" s="256"/>
      <c r="AL432" s="256"/>
      <c r="AM432" s="256"/>
      <c r="AN432" s="256"/>
      <c r="AO432" s="256"/>
      <c r="AP432" s="256"/>
      <c r="AQ432" s="13"/>
    </row>
    <row r="433" spans="1:43" s="142" customFormat="1" ht="22.5" customHeight="1" x14ac:dyDescent="0.2">
      <c r="A433" s="109"/>
      <c r="B433" s="106" t="s">
        <v>2154</v>
      </c>
      <c r="C433" s="110" t="s">
        <v>2160</v>
      </c>
      <c r="D433" s="110"/>
      <c r="E433" s="139"/>
      <c r="F433" s="140"/>
      <c r="G433" s="141"/>
      <c r="H433" s="263"/>
      <c r="I433" s="264"/>
      <c r="J433" s="264"/>
      <c r="K433" s="264"/>
      <c r="L433" s="264"/>
      <c r="M433" s="264"/>
      <c r="N433" s="264"/>
      <c r="O433" s="264"/>
      <c r="P433" s="264"/>
      <c r="Q433" s="264"/>
      <c r="R433" s="264"/>
      <c r="S433" s="264"/>
      <c r="T433" s="264"/>
      <c r="U433" s="264"/>
      <c r="V433" s="264"/>
      <c r="W433" s="264"/>
      <c r="X433" s="264"/>
      <c r="Y433" s="264"/>
      <c r="Z433" s="264"/>
      <c r="AA433" s="264"/>
      <c r="AB433" s="264"/>
      <c r="AC433" s="264"/>
      <c r="AD433" s="264"/>
      <c r="AE433" s="264"/>
      <c r="AF433" s="264"/>
      <c r="AG433" s="264"/>
      <c r="AH433" s="264"/>
      <c r="AI433" s="264"/>
      <c r="AJ433" s="264"/>
      <c r="AK433" s="264"/>
      <c r="AL433" s="264"/>
      <c r="AM433" s="264"/>
      <c r="AN433" s="264"/>
      <c r="AO433" s="264"/>
      <c r="AP433" s="264"/>
      <c r="AQ433" s="143"/>
    </row>
    <row r="434" spans="1:43" s="7" customFormat="1" x14ac:dyDescent="0.2">
      <c r="A434" s="144" t="s">
        <v>590</v>
      </c>
      <c r="B434" s="145" t="s">
        <v>471</v>
      </c>
      <c r="C434" s="146" t="s">
        <v>709</v>
      </c>
      <c r="D434" s="147" t="s">
        <v>1051</v>
      </c>
      <c r="E434" s="148">
        <v>2</v>
      </c>
      <c r="F434" s="149">
        <v>160</v>
      </c>
      <c r="G434" s="38">
        <f t="shared" ref="G434:G497" si="10">E434*F434</f>
        <v>320</v>
      </c>
      <c r="H434" s="259"/>
      <c r="I434" s="260"/>
      <c r="J434" s="260"/>
      <c r="K434" s="260"/>
      <c r="L434" s="260"/>
      <c r="M434" s="260"/>
      <c r="N434" s="260"/>
      <c r="O434" s="260"/>
      <c r="P434" s="260"/>
      <c r="Q434" s="260"/>
      <c r="R434" s="260"/>
      <c r="S434" s="260"/>
      <c r="T434" s="260"/>
      <c r="U434" s="260"/>
      <c r="V434" s="260"/>
      <c r="W434" s="260"/>
      <c r="X434" s="260"/>
      <c r="Y434" s="260"/>
      <c r="Z434" s="260"/>
      <c r="AA434" s="260"/>
      <c r="AB434" s="260"/>
      <c r="AC434" s="260"/>
      <c r="AD434" s="260"/>
      <c r="AE434" s="260"/>
      <c r="AF434" s="260"/>
      <c r="AG434" s="260"/>
      <c r="AH434" s="260"/>
      <c r="AI434" s="260"/>
      <c r="AJ434" s="260"/>
      <c r="AK434" s="260"/>
      <c r="AL434" s="260"/>
      <c r="AM434" s="260"/>
      <c r="AN434" s="260"/>
      <c r="AO434" s="260"/>
      <c r="AP434" s="260"/>
      <c r="AQ434" s="12"/>
    </row>
    <row r="435" spans="1:43" s="7" customFormat="1" x14ac:dyDescent="0.2">
      <c r="A435" s="144" t="s">
        <v>591</v>
      </c>
      <c r="B435" s="145" t="s">
        <v>472</v>
      </c>
      <c r="C435" s="146" t="s">
        <v>710</v>
      </c>
      <c r="D435" s="147" t="s">
        <v>1051</v>
      </c>
      <c r="E435" s="148">
        <v>2</v>
      </c>
      <c r="F435" s="149">
        <v>190</v>
      </c>
      <c r="G435" s="38">
        <f t="shared" si="10"/>
        <v>380</v>
      </c>
      <c r="H435" s="259"/>
      <c r="I435" s="260"/>
      <c r="J435" s="260"/>
      <c r="K435" s="260"/>
      <c r="L435" s="260"/>
      <c r="M435" s="260"/>
      <c r="N435" s="260"/>
      <c r="O435" s="260"/>
      <c r="P435" s="260"/>
      <c r="Q435" s="260"/>
      <c r="R435" s="260"/>
      <c r="S435" s="260"/>
      <c r="T435" s="260"/>
      <c r="U435" s="260"/>
      <c r="V435" s="260"/>
      <c r="W435" s="260"/>
      <c r="X435" s="260"/>
      <c r="Y435" s="260"/>
      <c r="Z435" s="260"/>
      <c r="AA435" s="260"/>
      <c r="AB435" s="260"/>
      <c r="AC435" s="260"/>
      <c r="AD435" s="260"/>
      <c r="AE435" s="260"/>
      <c r="AF435" s="260"/>
      <c r="AG435" s="260"/>
      <c r="AH435" s="260"/>
      <c r="AI435" s="260"/>
      <c r="AJ435" s="260"/>
      <c r="AK435" s="260"/>
      <c r="AL435" s="260"/>
      <c r="AM435" s="260"/>
      <c r="AN435" s="260"/>
      <c r="AO435" s="260"/>
      <c r="AP435" s="260"/>
      <c r="AQ435" s="12"/>
    </row>
    <row r="436" spans="1:43" s="7" customFormat="1" ht="27.75" customHeight="1" x14ac:dyDescent="0.2">
      <c r="A436" s="144" t="s">
        <v>592</v>
      </c>
      <c r="B436" s="146" t="s">
        <v>473</v>
      </c>
      <c r="C436" s="146" t="s">
        <v>711</v>
      </c>
      <c r="D436" s="147" t="s">
        <v>1051</v>
      </c>
      <c r="E436" s="148">
        <v>26</v>
      </c>
      <c r="F436" s="149">
        <v>295</v>
      </c>
      <c r="G436" s="38">
        <f t="shared" si="10"/>
        <v>7670</v>
      </c>
      <c r="H436" s="259"/>
      <c r="I436" s="260"/>
      <c r="J436" s="260"/>
      <c r="K436" s="260"/>
      <c r="L436" s="260"/>
      <c r="M436" s="260"/>
      <c r="N436" s="260"/>
      <c r="O436" s="260"/>
      <c r="P436" s="260"/>
      <c r="Q436" s="260"/>
      <c r="R436" s="260"/>
      <c r="S436" s="260"/>
      <c r="T436" s="260"/>
      <c r="U436" s="260"/>
      <c r="V436" s="260"/>
      <c r="W436" s="260"/>
      <c r="X436" s="260"/>
      <c r="Y436" s="260"/>
      <c r="Z436" s="260"/>
      <c r="AA436" s="260"/>
      <c r="AB436" s="260"/>
      <c r="AC436" s="260"/>
      <c r="AD436" s="260"/>
      <c r="AE436" s="260"/>
      <c r="AF436" s="260"/>
      <c r="AG436" s="260"/>
      <c r="AH436" s="260"/>
      <c r="AI436" s="260"/>
      <c r="AJ436" s="260"/>
      <c r="AK436" s="260"/>
      <c r="AL436" s="260"/>
      <c r="AM436" s="260"/>
      <c r="AN436" s="260"/>
      <c r="AO436" s="260"/>
      <c r="AP436" s="260"/>
      <c r="AQ436" s="12"/>
    </row>
    <row r="437" spans="1:43" s="7" customFormat="1" ht="25.5" x14ac:dyDescent="0.2">
      <c r="A437" s="144" t="s">
        <v>593</v>
      </c>
      <c r="B437" s="146" t="s">
        <v>474</v>
      </c>
      <c r="C437" s="146" t="s">
        <v>712</v>
      </c>
      <c r="D437" s="147" t="s">
        <v>1051</v>
      </c>
      <c r="E437" s="148">
        <v>26</v>
      </c>
      <c r="F437" s="149">
        <v>750</v>
      </c>
      <c r="G437" s="38">
        <f t="shared" si="10"/>
        <v>19500</v>
      </c>
      <c r="H437" s="259"/>
      <c r="I437" s="260"/>
      <c r="J437" s="260"/>
      <c r="K437" s="260"/>
      <c r="L437" s="260"/>
      <c r="M437" s="260"/>
      <c r="N437" s="260"/>
      <c r="O437" s="260"/>
      <c r="P437" s="260"/>
      <c r="Q437" s="260"/>
      <c r="R437" s="260"/>
      <c r="S437" s="260"/>
      <c r="T437" s="260"/>
      <c r="U437" s="260"/>
      <c r="V437" s="260"/>
      <c r="W437" s="260"/>
      <c r="X437" s="260"/>
      <c r="Y437" s="260"/>
      <c r="Z437" s="260"/>
      <c r="AA437" s="260"/>
      <c r="AB437" s="260"/>
      <c r="AC437" s="260"/>
      <c r="AD437" s="260"/>
      <c r="AE437" s="260"/>
      <c r="AF437" s="260"/>
      <c r="AG437" s="260"/>
      <c r="AH437" s="260"/>
      <c r="AI437" s="260"/>
      <c r="AJ437" s="260"/>
      <c r="AK437" s="260"/>
      <c r="AL437" s="260"/>
      <c r="AM437" s="260"/>
      <c r="AN437" s="260"/>
      <c r="AO437" s="260"/>
      <c r="AP437" s="260"/>
      <c r="AQ437" s="12"/>
    </row>
    <row r="438" spans="1:43" s="7" customFormat="1" x14ac:dyDescent="0.2">
      <c r="A438" s="144" t="s">
        <v>594</v>
      </c>
      <c r="B438" s="145" t="s">
        <v>475</v>
      </c>
      <c r="C438" s="146" t="s">
        <v>713</v>
      </c>
      <c r="D438" s="147" t="s">
        <v>1051</v>
      </c>
      <c r="E438" s="148">
        <v>12</v>
      </c>
      <c r="F438" s="149">
        <v>1200</v>
      </c>
      <c r="G438" s="38">
        <f t="shared" si="10"/>
        <v>14400</v>
      </c>
      <c r="H438" s="259"/>
      <c r="I438" s="260"/>
      <c r="J438" s="260"/>
      <c r="K438" s="260"/>
      <c r="L438" s="260"/>
      <c r="M438" s="260"/>
      <c r="N438" s="260"/>
      <c r="O438" s="260"/>
      <c r="P438" s="260"/>
      <c r="Q438" s="260"/>
      <c r="R438" s="260"/>
      <c r="S438" s="260"/>
      <c r="T438" s="260"/>
      <c r="U438" s="260"/>
      <c r="V438" s="260"/>
      <c r="W438" s="260"/>
      <c r="X438" s="260"/>
      <c r="Y438" s="260"/>
      <c r="Z438" s="260"/>
      <c r="AA438" s="260"/>
      <c r="AB438" s="260"/>
      <c r="AC438" s="260"/>
      <c r="AD438" s="260"/>
      <c r="AE438" s="260"/>
      <c r="AF438" s="260"/>
      <c r="AG438" s="260"/>
      <c r="AH438" s="260"/>
      <c r="AI438" s="260"/>
      <c r="AJ438" s="260"/>
      <c r="AK438" s="260"/>
      <c r="AL438" s="260"/>
      <c r="AM438" s="260"/>
      <c r="AN438" s="260"/>
      <c r="AO438" s="260"/>
      <c r="AP438" s="260"/>
      <c r="AQ438" s="12"/>
    </row>
    <row r="439" spans="1:43" s="7" customFormat="1" x14ac:dyDescent="0.2">
      <c r="A439" s="144" t="s">
        <v>595</v>
      </c>
      <c r="B439" s="145" t="s">
        <v>476</v>
      </c>
      <c r="C439" s="146" t="s">
        <v>714</v>
      </c>
      <c r="D439" s="147" t="s">
        <v>1051</v>
      </c>
      <c r="E439" s="148">
        <v>4</v>
      </c>
      <c r="F439" s="149">
        <v>335</v>
      </c>
      <c r="G439" s="38">
        <f t="shared" si="10"/>
        <v>1340</v>
      </c>
      <c r="H439" s="259"/>
      <c r="I439" s="260"/>
      <c r="J439" s="260"/>
      <c r="K439" s="260"/>
      <c r="L439" s="260"/>
      <c r="M439" s="260"/>
      <c r="N439" s="260"/>
      <c r="O439" s="260"/>
      <c r="P439" s="260"/>
      <c r="Q439" s="260"/>
      <c r="R439" s="260"/>
      <c r="S439" s="260"/>
      <c r="T439" s="260"/>
      <c r="U439" s="260"/>
      <c r="V439" s="260"/>
      <c r="W439" s="260"/>
      <c r="X439" s="260"/>
      <c r="Y439" s="260"/>
      <c r="Z439" s="260"/>
      <c r="AA439" s="260"/>
      <c r="AB439" s="260"/>
      <c r="AC439" s="260"/>
      <c r="AD439" s="260"/>
      <c r="AE439" s="260"/>
      <c r="AF439" s="260"/>
      <c r="AG439" s="260"/>
      <c r="AH439" s="260"/>
      <c r="AI439" s="260"/>
      <c r="AJ439" s="260"/>
      <c r="AK439" s="260"/>
      <c r="AL439" s="260"/>
      <c r="AM439" s="260"/>
      <c r="AN439" s="260"/>
      <c r="AO439" s="260"/>
      <c r="AP439" s="260"/>
      <c r="AQ439" s="12"/>
    </row>
    <row r="440" spans="1:43" s="7" customFormat="1" x14ac:dyDescent="0.2">
      <c r="A440" s="144" t="s">
        <v>596</v>
      </c>
      <c r="B440" s="145" t="s">
        <v>477</v>
      </c>
      <c r="C440" s="146" t="s">
        <v>715</v>
      </c>
      <c r="D440" s="147" t="s">
        <v>1051</v>
      </c>
      <c r="E440" s="148">
        <v>7</v>
      </c>
      <c r="F440" s="149">
        <v>420</v>
      </c>
      <c r="G440" s="38">
        <f t="shared" si="10"/>
        <v>2940</v>
      </c>
      <c r="H440" s="259"/>
      <c r="I440" s="260"/>
      <c r="J440" s="260"/>
      <c r="K440" s="260"/>
      <c r="L440" s="260"/>
      <c r="M440" s="260"/>
      <c r="N440" s="260"/>
      <c r="O440" s="260"/>
      <c r="P440" s="260"/>
      <c r="Q440" s="260"/>
      <c r="R440" s="260"/>
      <c r="S440" s="260"/>
      <c r="T440" s="260"/>
      <c r="U440" s="260"/>
      <c r="V440" s="260"/>
      <c r="W440" s="260"/>
      <c r="X440" s="260"/>
      <c r="Y440" s="260"/>
      <c r="Z440" s="260"/>
      <c r="AA440" s="260"/>
      <c r="AB440" s="260"/>
      <c r="AC440" s="260"/>
      <c r="AD440" s="260"/>
      <c r="AE440" s="260"/>
      <c r="AF440" s="260"/>
      <c r="AG440" s="260"/>
      <c r="AH440" s="260"/>
      <c r="AI440" s="260"/>
      <c r="AJ440" s="260"/>
      <c r="AK440" s="260"/>
      <c r="AL440" s="260"/>
      <c r="AM440" s="260"/>
      <c r="AN440" s="260"/>
      <c r="AO440" s="260"/>
      <c r="AP440" s="260"/>
      <c r="AQ440" s="12"/>
    </row>
    <row r="441" spans="1:43" s="7" customFormat="1" x14ac:dyDescent="0.2">
      <c r="A441" s="144" t="s">
        <v>597</v>
      </c>
      <c r="B441" s="145" t="s">
        <v>478</v>
      </c>
      <c r="C441" s="146" t="s">
        <v>716</v>
      </c>
      <c r="D441" s="147" t="s">
        <v>1051</v>
      </c>
      <c r="E441" s="148">
        <v>9</v>
      </c>
      <c r="F441" s="149">
        <v>580</v>
      </c>
      <c r="G441" s="38">
        <f t="shared" si="10"/>
        <v>5220</v>
      </c>
      <c r="H441" s="259"/>
      <c r="I441" s="260"/>
      <c r="J441" s="260"/>
      <c r="K441" s="260"/>
      <c r="L441" s="260"/>
      <c r="M441" s="260"/>
      <c r="N441" s="260"/>
      <c r="O441" s="260"/>
      <c r="P441" s="260"/>
      <c r="Q441" s="260"/>
      <c r="R441" s="260"/>
      <c r="S441" s="260"/>
      <c r="T441" s="260"/>
      <c r="U441" s="260"/>
      <c r="V441" s="260"/>
      <c r="W441" s="260"/>
      <c r="X441" s="260"/>
      <c r="Y441" s="260"/>
      <c r="Z441" s="260"/>
      <c r="AA441" s="260"/>
      <c r="AB441" s="260"/>
      <c r="AC441" s="260"/>
      <c r="AD441" s="260"/>
      <c r="AE441" s="260"/>
      <c r="AF441" s="260"/>
      <c r="AG441" s="260"/>
      <c r="AH441" s="260"/>
      <c r="AI441" s="260"/>
      <c r="AJ441" s="260"/>
      <c r="AK441" s="260"/>
      <c r="AL441" s="260"/>
      <c r="AM441" s="260"/>
      <c r="AN441" s="260"/>
      <c r="AO441" s="260"/>
      <c r="AP441" s="260"/>
      <c r="AQ441" s="12"/>
    </row>
    <row r="442" spans="1:43" s="7" customFormat="1" x14ac:dyDescent="0.2">
      <c r="A442" s="144" t="s">
        <v>598</v>
      </c>
      <c r="B442" s="145" t="s">
        <v>479</v>
      </c>
      <c r="C442" s="146" t="s">
        <v>717</v>
      </c>
      <c r="D442" s="147" t="s">
        <v>1051</v>
      </c>
      <c r="E442" s="148">
        <v>3</v>
      </c>
      <c r="F442" s="149">
        <v>400</v>
      </c>
      <c r="G442" s="38">
        <f t="shared" si="10"/>
        <v>1200</v>
      </c>
      <c r="H442" s="259"/>
      <c r="I442" s="260"/>
      <c r="J442" s="260"/>
      <c r="K442" s="260"/>
      <c r="L442" s="260"/>
      <c r="M442" s="260"/>
      <c r="N442" s="260"/>
      <c r="O442" s="260"/>
      <c r="P442" s="260"/>
      <c r="Q442" s="260"/>
      <c r="R442" s="260"/>
      <c r="S442" s="260"/>
      <c r="T442" s="260"/>
      <c r="U442" s="260"/>
      <c r="V442" s="260"/>
      <c r="W442" s="260"/>
      <c r="X442" s="260"/>
      <c r="Y442" s="260"/>
      <c r="Z442" s="260"/>
      <c r="AA442" s="260"/>
      <c r="AB442" s="260"/>
      <c r="AC442" s="260"/>
      <c r="AD442" s="260"/>
      <c r="AE442" s="260"/>
      <c r="AF442" s="260"/>
      <c r="AG442" s="260"/>
      <c r="AH442" s="260"/>
      <c r="AI442" s="260"/>
      <c r="AJ442" s="260"/>
      <c r="AK442" s="260"/>
      <c r="AL442" s="260"/>
      <c r="AM442" s="260"/>
      <c r="AN442" s="260"/>
      <c r="AO442" s="260"/>
      <c r="AP442" s="260"/>
      <c r="AQ442" s="12"/>
    </row>
    <row r="443" spans="1:43" s="7" customFormat="1" x14ac:dyDescent="0.2">
      <c r="A443" s="144" t="s">
        <v>599</v>
      </c>
      <c r="B443" s="145" t="s">
        <v>480</v>
      </c>
      <c r="C443" s="146" t="s">
        <v>718</v>
      </c>
      <c r="D443" s="150" t="s">
        <v>827</v>
      </c>
      <c r="E443" s="148">
        <v>15</v>
      </c>
      <c r="F443" s="149">
        <v>1140</v>
      </c>
      <c r="G443" s="38">
        <f t="shared" si="10"/>
        <v>17100</v>
      </c>
      <c r="H443" s="259"/>
      <c r="I443" s="260"/>
      <c r="J443" s="260"/>
      <c r="K443" s="260"/>
      <c r="L443" s="260"/>
      <c r="M443" s="260"/>
      <c r="N443" s="260"/>
      <c r="O443" s="260"/>
      <c r="P443" s="260"/>
      <c r="Q443" s="260"/>
      <c r="R443" s="260"/>
      <c r="S443" s="260"/>
      <c r="T443" s="260"/>
      <c r="U443" s="260"/>
      <c r="V443" s="260"/>
      <c r="W443" s="260"/>
      <c r="X443" s="260"/>
      <c r="Y443" s="260"/>
      <c r="Z443" s="260"/>
      <c r="AA443" s="260"/>
      <c r="AB443" s="260"/>
      <c r="AC443" s="260"/>
      <c r="AD443" s="260"/>
      <c r="AE443" s="260"/>
      <c r="AF443" s="260"/>
      <c r="AG443" s="260"/>
      <c r="AH443" s="260"/>
      <c r="AI443" s="260"/>
      <c r="AJ443" s="260"/>
      <c r="AK443" s="260"/>
      <c r="AL443" s="260"/>
      <c r="AM443" s="260"/>
      <c r="AN443" s="260"/>
      <c r="AO443" s="260"/>
      <c r="AP443" s="260"/>
      <c r="AQ443" s="12"/>
    </row>
    <row r="444" spans="1:43" s="7" customFormat="1" x14ac:dyDescent="0.2">
      <c r="A444" s="144" t="s">
        <v>600</v>
      </c>
      <c r="B444" s="145" t="s">
        <v>481</v>
      </c>
      <c r="C444" s="146" t="s">
        <v>719</v>
      </c>
      <c r="D444" s="150" t="s">
        <v>828</v>
      </c>
      <c r="E444" s="148">
        <v>15</v>
      </c>
      <c r="F444" s="149">
        <v>220</v>
      </c>
      <c r="G444" s="38">
        <f t="shared" si="10"/>
        <v>3300</v>
      </c>
      <c r="H444" s="259"/>
      <c r="I444" s="260"/>
      <c r="J444" s="260"/>
      <c r="K444" s="260"/>
      <c r="L444" s="260"/>
      <c r="M444" s="260"/>
      <c r="N444" s="260"/>
      <c r="O444" s="260"/>
      <c r="P444" s="260"/>
      <c r="Q444" s="260"/>
      <c r="R444" s="260"/>
      <c r="S444" s="260"/>
      <c r="T444" s="260"/>
      <c r="U444" s="260"/>
      <c r="V444" s="260"/>
      <c r="W444" s="260"/>
      <c r="X444" s="260"/>
      <c r="Y444" s="260"/>
      <c r="Z444" s="260"/>
      <c r="AA444" s="260"/>
      <c r="AB444" s="260"/>
      <c r="AC444" s="260"/>
      <c r="AD444" s="260"/>
      <c r="AE444" s="260"/>
      <c r="AF444" s="260"/>
      <c r="AG444" s="260"/>
      <c r="AH444" s="260"/>
      <c r="AI444" s="260"/>
      <c r="AJ444" s="260"/>
      <c r="AK444" s="260"/>
      <c r="AL444" s="260"/>
      <c r="AM444" s="260"/>
      <c r="AN444" s="260"/>
      <c r="AO444" s="260"/>
      <c r="AP444" s="260"/>
      <c r="AQ444" s="12"/>
    </row>
    <row r="445" spans="1:43" s="7" customFormat="1" x14ac:dyDescent="0.2">
      <c r="A445" s="144" t="s">
        <v>601</v>
      </c>
      <c r="B445" s="145" t="s">
        <v>482</v>
      </c>
      <c r="C445" s="146" t="s">
        <v>720</v>
      </c>
      <c r="D445" s="150" t="s">
        <v>828</v>
      </c>
      <c r="E445" s="148">
        <v>15</v>
      </c>
      <c r="F445" s="149">
        <v>310</v>
      </c>
      <c r="G445" s="38">
        <f t="shared" si="10"/>
        <v>4650</v>
      </c>
      <c r="H445" s="259"/>
      <c r="I445" s="260"/>
      <c r="J445" s="260"/>
      <c r="K445" s="260"/>
      <c r="L445" s="260"/>
      <c r="M445" s="260"/>
      <c r="N445" s="260"/>
      <c r="O445" s="260"/>
      <c r="P445" s="260"/>
      <c r="Q445" s="260"/>
      <c r="R445" s="260"/>
      <c r="S445" s="260"/>
      <c r="T445" s="260"/>
      <c r="U445" s="260"/>
      <c r="V445" s="260"/>
      <c r="W445" s="260"/>
      <c r="X445" s="260"/>
      <c r="Y445" s="260"/>
      <c r="Z445" s="260"/>
      <c r="AA445" s="260"/>
      <c r="AB445" s="260"/>
      <c r="AC445" s="260"/>
      <c r="AD445" s="260"/>
      <c r="AE445" s="260"/>
      <c r="AF445" s="260"/>
      <c r="AG445" s="260"/>
      <c r="AH445" s="260"/>
      <c r="AI445" s="260"/>
      <c r="AJ445" s="260"/>
      <c r="AK445" s="260"/>
      <c r="AL445" s="260"/>
      <c r="AM445" s="260"/>
      <c r="AN445" s="260"/>
      <c r="AO445" s="260"/>
      <c r="AP445" s="260"/>
      <c r="AQ445" s="12"/>
    </row>
    <row r="446" spans="1:43" s="7" customFormat="1" x14ac:dyDescent="0.2">
      <c r="A446" s="144" t="s">
        <v>602</v>
      </c>
      <c r="B446" s="145" t="s">
        <v>483</v>
      </c>
      <c r="C446" s="146" t="s">
        <v>721</v>
      </c>
      <c r="D446" s="150" t="s">
        <v>828</v>
      </c>
      <c r="E446" s="148">
        <v>15</v>
      </c>
      <c r="F446" s="149">
        <v>200</v>
      </c>
      <c r="G446" s="38">
        <f t="shared" si="10"/>
        <v>3000</v>
      </c>
      <c r="H446" s="259"/>
      <c r="I446" s="260"/>
      <c r="J446" s="260"/>
      <c r="K446" s="260"/>
      <c r="L446" s="260"/>
      <c r="M446" s="260"/>
      <c r="N446" s="260"/>
      <c r="O446" s="260"/>
      <c r="P446" s="260"/>
      <c r="Q446" s="260"/>
      <c r="R446" s="260"/>
      <c r="S446" s="260"/>
      <c r="T446" s="260"/>
      <c r="U446" s="260"/>
      <c r="V446" s="260"/>
      <c r="W446" s="260"/>
      <c r="X446" s="260"/>
      <c r="Y446" s="260"/>
      <c r="Z446" s="260"/>
      <c r="AA446" s="260"/>
      <c r="AB446" s="260"/>
      <c r="AC446" s="260"/>
      <c r="AD446" s="260"/>
      <c r="AE446" s="260"/>
      <c r="AF446" s="260"/>
      <c r="AG446" s="260"/>
      <c r="AH446" s="260"/>
      <c r="AI446" s="260"/>
      <c r="AJ446" s="260"/>
      <c r="AK446" s="260"/>
      <c r="AL446" s="260"/>
      <c r="AM446" s="260"/>
      <c r="AN446" s="260"/>
      <c r="AO446" s="260"/>
      <c r="AP446" s="260"/>
      <c r="AQ446" s="12"/>
    </row>
    <row r="447" spans="1:43" s="7" customFormat="1" x14ac:dyDescent="0.2">
      <c r="A447" s="144" t="s">
        <v>603</v>
      </c>
      <c r="B447" s="145" t="s">
        <v>484</v>
      </c>
      <c r="C447" s="146" t="s">
        <v>722</v>
      </c>
      <c r="D447" s="150" t="s">
        <v>828</v>
      </c>
      <c r="E447" s="148">
        <v>15</v>
      </c>
      <c r="F447" s="149">
        <v>110</v>
      </c>
      <c r="G447" s="38">
        <f t="shared" si="10"/>
        <v>1650</v>
      </c>
      <c r="H447" s="259"/>
      <c r="I447" s="260"/>
      <c r="J447" s="260"/>
      <c r="K447" s="260"/>
      <c r="L447" s="260"/>
      <c r="M447" s="260"/>
      <c r="N447" s="260"/>
      <c r="O447" s="260"/>
      <c r="P447" s="260"/>
      <c r="Q447" s="260"/>
      <c r="R447" s="260"/>
      <c r="S447" s="260"/>
      <c r="T447" s="260"/>
      <c r="U447" s="260"/>
      <c r="V447" s="260"/>
      <c r="W447" s="260"/>
      <c r="X447" s="260"/>
      <c r="Y447" s="260"/>
      <c r="Z447" s="260"/>
      <c r="AA447" s="260"/>
      <c r="AB447" s="260"/>
      <c r="AC447" s="260"/>
      <c r="AD447" s="260"/>
      <c r="AE447" s="260"/>
      <c r="AF447" s="260"/>
      <c r="AG447" s="260"/>
      <c r="AH447" s="260"/>
      <c r="AI447" s="260"/>
      <c r="AJ447" s="260"/>
      <c r="AK447" s="260"/>
      <c r="AL447" s="260"/>
      <c r="AM447" s="260"/>
      <c r="AN447" s="260"/>
      <c r="AO447" s="260"/>
      <c r="AP447" s="260"/>
      <c r="AQ447" s="12"/>
    </row>
    <row r="448" spans="1:43" s="7" customFormat="1" x14ac:dyDescent="0.2">
      <c r="A448" s="144" t="s">
        <v>604</v>
      </c>
      <c r="B448" s="145" t="s">
        <v>485</v>
      </c>
      <c r="C448" s="146" t="s">
        <v>723</v>
      </c>
      <c r="D448" s="150" t="s">
        <v>828</v>
      </c>
      <c r="E448" s="148">
        <v>15</v>
      </c>
      <c r="F448" s="149">
        <v>130</v>
      </c>
      <c r="G448" s="38">
        <f t="shared" si="10"/>
        <v>1950</v>
      </c>
      <c r="H448" s="259"/>
      <c r="I448" s="260"/>
      <c r="J448" s="260"/>
      <c r="K448" s="260"/>
      <c r="L448" s="260"/>
      <c r="M448" s="260"/>
      <c r="N448" s="260"/>
      <c r="O448" s="260"/>
      <c r="P448" s="260"/>
      <c r="Q448" s="260"/>
      <c r="R448" s="260"/>
      <c r="S448" s="260"/>
      <c r="T448" s="260"/>
      <c r="U448" s="260"/>
      <c r="V448" s="260"/>
      <c r="W448" s="260"/>
      <c r="X448" s="260"/>
      <c r="Y448" s="260"/>
      <c r="Z448" s="260"/>
      <c r="AA448" s="260"/>
      <c r="AB448" s="260"/>
      <c r="AC448" s="260"/>
      <c r="AD448" s="260"/>
      <c r="AE448" s="260"/>
      <c r="AF448" s="260"/>
      <c r="AG448" s="260"/>
      <c r="AH448" s="260"/>
      <c r="AI448" s="260"/>
      <c r="AJ448" s="260"/>
      <c r="AK448" s="260"/>
      <c r="AL448" s="260"/>
      <c r="AM448" s="260"/>
      <c r="AN448" s="260"/>
      <c r="AO448" s="260"/>
      <c r="AP448" s="260"/>
      <c r="AQ448" s="12"/>
    </row>
    <row r="449" spans="1:43" s="7" customFormat="1" x14ac:dyDescent="0.2">
      <c r="A449" s="144" t="s">
        <v>605</v>
      </c>
      <c r="B449" s="145" t="s">
        <v>486</v>
      </c>
      <c r="C449" s="146" t="s">
        <v>724</v>
      </c>
      <c r="D449" s="147" t="s">
        <v>1051</v>
      </c>
      <c r="E449" s="148">
        <v>42</v>
      </c>
      <c r="F449" s="149">
        <v>400</v>
      </c>
      <c r="G449" s="38">
        <f t="shared" si="10"/>
        <v>16800</v>
      </c>
      <c r="H449" s="259"/>
      <c r="I449" s="260"/>
      <c r="J449" s="260"/>
      <c r="K449" s="260"/>
      <c r="L449" s="260"/>
      <c r="M449" s="260"/>
      <c r="N449" s="260"/>
      <c r="O449" s="260"/>
      <c r="P449" s="260"/>
      <c r="Q449" s="260"/>
      <c r="R449" s="260"/>
      <c r="S449" s="260"/>
      <c r="T449" s="260"/>
      <c r="U449" s="260"/>
      <c r="V449" s="260"/>
      <c r="W449" s="260"/>
      <c r="X449" s="260"/>
      <c r="Y449" s="260"/>
      <c r="Z449" s="260"/>
      <c r="AA449" s="260"/>
      <c r="AB449" s="260"/>
      <c r="AC449" s="260"/>
      <c r="AD449" s="260"/>
      <c r="AE449" s="260"/>
      <c r="AF449" s="260"/>
      <c r="AG449" s="260"/>
      <c r="AH449" s="260"/>
      <c r="AI449" s="260"/>
      <c r="AJ449" s="260"/>
      <c r="AK449" s="260"/>
      <c r="AL449" s="260"/>
      <c r="AM449" s="260"/>
      <c r="AN449" s="260"/>
      <c r="AO449" s="260"/>
      <c r="AP449" s="260"/>
      <c r="AQ449" s="12"/>
    </row>
    <row r="450" spans="1:43" s="7" customFormat="1" x14ac:dyDescent="0.2">
      <c r="A450" s="144" t="s">
        <v>606</v>
      </c>
      <c r="B450" s="145" t="s">
        <v>487</v>
      </c>
      <c r="C450" s="146" t="s">
        <v>725</v>
      </c>
      <c r="D450" s="147" t="s">
        <v>1051</v>
      </c>
      <c r="E450" s="148">
        <v>8</v>
      </c>
      <c r="F450" s="149">
        <v>650</v>
      </c>
      <c r="G450" s="38">
        <f t="shared" si="10"/>
        <v>5200</v>
      </c>
      <c r="H450" s="259"/>
      <c r="I450" s="260"/>
      <c r="J450" s="260"/>
      <c r="K450" s="260"/>
      <c r="L450" s="260"/>
      <c r="M450" s="260"/>
      <c r="N450" s="260"/>
      <c r="O450" s="260"/>
      <c r="P450" s="260"/>
      <c r="Q450" s="260"/>
      <c r="R450" s="260"/>
      <c r="S450" s="260"/>
      <c r="T450" s="260"/>
      <c r="U450" s="260"/>
      <c r="V450" s="260"/>
      <c r="W450" s="260"/>
      <c r="X450" s="260"/>
      <c r="Y450" s="260"/>
      <c r="Z450" s="260"/>
      <c r="AA450" s="260"/>
      <c r="AB450" s="260"/>
      <c r="AC450" s="260"/>
      <c r="AD450" s="260"/>
      <c r="AE450" s="260"/>
      <c r="AF450" s="260"/>
      <c r="AG450" s="260"/>
      <c r="AH450" s="260"/>
      <c r="AI450" s="260"/>
      <c r="AJ450" s="260"/>
      <c r="AK450" s="260"/>
      <c r="AL450" s="260"/>
      <c r="AM450" s="260"/>
      <c r="AN450" s="260"/>
      <c r="AO450" s="260"/>
      <c r="AP450" s="260"/>
      <c r="AQ450" s="12"/>
    </row>
    <row r="451" spans="1:43" s="7" customFormat="1" x14ac:dyDescent="0.2">
      <c r="A451" s="144" t="s">
        <v>607</v>
      </c>
      <c r="B451" s="145" t="s">
        <v>488</v>
      </c>
      <c r="C451" s="146" t="s">
        <v>726</v>
      </c>
      <c r="D451" s="150" t="s">
        <v>829</v>
      </c>
      <c r="E451" s="148">
        <v>1</v>
      </c>
      <c r="F451" s="149">
        <v>5000</v>
      </c>
      <c r="G451" s="38">
        <f t="shared" si="10"/>
        <v>5000</v>
      </c>
      <c r="H451" s="259"/>
      <c r="I451" s="260"/>
      <c r="J451" s="260"/>
      <c r="K451" s="260"/>
      <c r="L451" s="260"/>
      <c r="M451" s="260"/>
      <c r="N451" s="260"/>
      <c r="O451" s="260"/>
      <c r="P451" s="260"/>
      <c r="Q451" s="260"/>
      <c r="R451" s="260"/>
      <c r="S451" s="260"/>
      <c r="T451" s="260"/>
      <c r="U451" s="260"/>
      <c r="V451" s="260"/>
      <c r="W451" s="260"/>
      <c r="X451" s="260"/>
      <c r="Y451" s="260"/>
      <c r="Z451" s="260"/>
      <c r="AA451" s="260"/>
      <c r="AB451" s="260"/>
      <c r="AC451" s="260"/>
      <c r="AD451" s="260"/>
      <c r="AE451" s="260"/>
      <c r="AF451" s="260"/>
      <c r="AG451" s="260"/>
      <c r="AH451" s="260"/>
      <c r="AI451" s="260"/>
      <c r="AJ451" s="260"/>
      <c r="AK451" s="260"/>
      <c r="AL451" s="260"/>
      <c r="AM451" s="260"/>
      <c r="AN451" s="260"/>
      <c r="AO451" s="260"/>
      <c r="AP451" s="260"/>
      <c r="AQ451" s="12"/>
    </row>
    <row r="452" spans="1:43" s="7" customFormat="1" x14ac:dyDescent="0.2">
      <c r="A452" s="144" t="s">
        <v>608</v>
      </c>
      <c r="B452" s="145" t="s">
        <v>489</v>
      </c>
      <c r="C452" s="146" t="s">
        <v>727</v>
      </c>
      <c r="D452" s="147" t="s">
        <v>1051</v>
      </c>
      <c r="E452" s="148">
        <v>1</v>
      </c>
      <c r="F452" s="149">
        <v>3500</v>
      </c>
      <c r="G452" s="38">
        <f t="shared" si="10"/>
        <v>3500</v>
      </c>
      <c r="H452" s="259"/>
      <c r="I452" s="260"/>
      <c r="J452" s="260"/>
      <c r="K452" s="260"/>
      <c r="L452" s="260"/>
      <c r="M452" s="260"/>
      <c r="N452" s="260"/>
      <c r="O452" s="260"/>
      <c r="P452" s="260"/>
      <c r="Q452" s="260"/>
      <c r="R452" s="260"/>
      <c r="S452" s="260"/>
      <c r="T452" s="260"/>
      <c r="U452" s="260"/>
      <c r="V452" s="260"/>
      <c r="W452" s="260"/>
      <c r="X452" s="260"/>
      <c r="Y452" s="260"/>
      <c r="Z452" s="260"/>
      <c r="AA452" s="260"/>
      <c r="AB452" s="260"/>
      <c r="AC452" s="260"/>
      <c r="AD452" s="260"/>
      <c r="AE452" s="260"/>
      <c r="AF452" s="260"/>
      <c r="AG452" s="260"/>
      <c r="AH452" s="260"/>
      <c r="AI452" s="260"/>
      <c r="AJ452" s="260"/>
      <c r="AK452" s="260"/>
      <c r="AL452" s="260"/>
      <c r="AM452" s="260"/>
      <c r="AN452" s="260"/>
      <c r="AO452" s="260"/>
      <c r="AP452" s="260"/>
      <c r="AQ452" s="12"/>
    </row>
    <row r="453" spans="1:43" s="7" customFormat="1" x14ac:dyDescent="0.2">
      <c r="A453" s="144" t="s">
        <v>609</v>
      </c>
      <c r="B453" s="145" t="s">
        <v>490</v>
      </c>
      <c r="C453" s="146" t="s">
        <v>728</v>
      </c>
      <c r="D453" s="147" t="s">
        <v>1051</v>
      </c>
      <c r="E453" s="148">
        <v>180</v>
      </c>
      <c r="F453" s="149">
        <v>15</v>
      </c>
      <c r="G453" s="38">
        <f t="shared" si="10"/>
        <v>2700</v>
      </c>
      <c r="H453" s="259"/>
      <c r="I453" s="260"/>
      <c r="J453" s="260"/>
      <c r="K453" s="260"/>
      <c r="L453" s="260"/>
      <c r="M453" s="260"/>
      <c r="N453" s="260"/>
      <c r="O453" s="260"/>
      <c r="P453" s="260"/>
      <c r="Q453" s="260"/>
      <c r="R453" s="260"/>
      <c r="S453" s="260"/>
      <c r="T453" s="260"/>
      <c r="U453" s="260"/>
      <c r="V453" s="260"/>
      <c r="W453" s="260"/>
      <c r="X453" s="260"/>
      <c r="Y453" s="260"/>
      <c r="Z453" s="260"/>
      <c r="AA453" s="260"/>
      <c r="AB453" s="260"/>
      <c r="AC453" s="260"/>
      <c r="AD453" s="260"/>
      <c r="AE453" s="260"/>
      <c r="AF453" s="260"/>
      <c r="AG453" s="260"/>
      <c r="AH453" s="260"/>
      <c r="AI453" s="260"/>
      <c r="AJ453" s="260"/>
      <c r="AK453" s="260"/>
      <c r="AL453" s="260"/>
      <c r="AM453" s="260"/>
      <c r="AN453" s="260"/>
      <c r="AO453" s="260"/>
      <c r="AP453" s="260"/>
      <c r="AQ453" s="12"/>
    </row>
    <row r="454" spans="1:43" s="7" customFormat="1" x14ac:dyDescent="0.2">
      <c r="A454" s="144" t="s">
        <v>610</v>
      </c>
      <c r="B454" s="145" t="s">
        <v>491</v>
      </c>
      <c r="C454" s="146" t="s">
        <v>729</v>
      </c>
      <c r="D454" s="147" t="s">
        <v>1051</v>
      </c>
      <c r="E454" s="148">
        <v>40</v>
      </c>
      <c r="F454" s="149">
        <v>25</v>
      </c>
      <c r="G454" s="38">
        <f t="shared" si="10"/>
        <v>1000</v>
      </c>
      <c r="H454" s="259"/>
      <c r="I454" s="260"/>
      <c r="J454" s="260"/>
      <c r="K454" s="260"/>
      <c r="L454" s="260"/>
      <c r="M454" s="260"/>
      <c r="N454" s="260"/>
      <c r="O454" s="260"/>
      <c r="P454" s="260"/>
      <c r="Q454" s="260"/>
      <c r="R454" s="260"/>
      <c r="S454" s="260"/>
      <c r="T454" s="260"/>
      <c r="U454" s="260"/>
      <c r="V454" s="260"/>
      <c r="W454" s="260"/>
      <c r="X454" s="260"/>
      <c r="Y454" s="260"/>
      <c r="Z454" s="260"/>
      <c r="AA454" s="260"/>
      <c r="AB454" s="260"/>
      <c r="AC454" s="260"/>
      <c r="AD454" s="260"/>
      <c r="AE454" s="260"/>
      <c r="AF454" s="260"/>
      <c r="AG454" s="260"/>
      <c r="AH454" s="260"/>
      <c r="AI454" s="260"/>
      <c r="AJ454" s="260"/>
      <c r="AK454" s="260"/>
      <c r="AL454" s="260"/>
      <c r="AM454" s="260"/>
      <c r="AN454" s="260"/>
      <c r="AO454" s="260"/>
      <c r="AP454" s="260"/>
      <c r="AQ454" s="12"/>
    </row>
    <row r="455" spans="1:43" s="7" customFormat="1" x14ac:dyDescent="0.2">
      <c r="A455" s="144" t="s">
        <v>611</v>
      </c>
      <c r="B455" s="145" t="s">
        <v>492</v>
      </c>
      <c r="C455" s="146" t="s">
        <v>730</v>
      </c>
      <c r="D455" s="147" t="s">
        <v>1051</v>
      </c>
      <c r="E455" s="148">
        <v>36</v>
      </c>
      <c r="F455" s="149">
        <v>250</v>
      </c>
      <c r="G455" s="38">
        <f t="shared" si="10"/>
        <v>9000</v>
      </c>
      <c r="H455" s="259"/>
      <c r="I455" s="260"/>
      <c r="J455" s="260"/>
      <c r="K455" s="260"/>
      <c r="L455" s="260"/>
      <c r="M455" s="260"/>
      <c r="N455" s="260"/>
      <c r="O455" s="260"/>
      <c r="P455" s="260"/>
      <c r="Q455" s="260"/>
      <c r="R455" s="260"/>
      <c r="S455" s="260"/>
      <c r="T455" s="260"/>
      <c r="U455" s="260"/>
      <c r="V455" s="260"/>
      <c r="W455" s="260"/>
      <c r="X455" s="260"/>
      <c r="Y455" s="260"/>
      <c r="Z455" s="260"/>
      <c r="AA455" s="260"/>
      <c r="AB455" s="260"/>
      <c r="AC455" s="260"/>
      <c r="AD455" s="260"/>
      <c r="AE455" s="260"/>
      <c r="AF455" s="260"/>
      <c r="AG455" s="260"/>
      <c r="AH455" s="260"/>
      <c r="AI455" s="260"/>
      <c r="AJ455" s="260"/>
      <c r="AK455" s="260"/>
      <c r="AL455" s="260"/>
      <c r="AM455" s="260"/>
      <c r="AN455" s="260"/>
      <c r="AO455" s="260"/>
      <c r="AP455" s="260"/>
      <c r="AQ455" s="12"/>
    </row>
    <row r="456" spans="1:43" s="7" customFormat="1" ht="25.5" x14ac:dyDescent="0.2">
      <c r="A456" s="144" t="s">
        <v>612</v>
      </c>
      <c r="B456" s="146" t="s">
        <v>493</v>
      </c>
      <c r="C456" s="146" t="s">
        <v>731</v>
      </c>
      <c r="D456" s="147" t="s">
        <v>1051</v>
      </c>
      <c r="E456" s="148">
        <v>32</v>
      </c>
      <c r="F456" s="149">
        <v>56</v>
      </c>
      <c r="G456" s="38">
        <f t="shared" si="10"/>
        <v>1792</v>
      </c>
      <c r="H456" s="259"/>
      <c r="I456" s="260"/>
      <c r="J456" s="260"/>
      <c r="K456" s="260"/>
      <c r="L456" s="260"/>
      <c r="M456" s="260"/>
      <c r="N456" s="260"/>
      <c r="O456" s="260"/>
      <c r="P456" s="260"/>
      <c r="Q456" s="260"/>
      <c r="R456" s="260"/>
      <c r="S456" s="260"/>
      <c r="T456" s="260"/>
      <c r="U456" s="260"/>
      <c r="V456" s="260"/>
      <c r="W456" s="260"/>
      <c r="X456" s="260"/>
      <c r="Y456" s="260"/>
      <c r="Z456" s="260"/>
      <c r="AA456" s="260"/>
      <c r="AB456" s="260"/>
      <c r="AC456" s="260"/>
      <c r="AD456" s="260"/>
      <c r="AE456" s="260"/>
      <c r="AF456" s="260"/>
      <c r="AG456" s="260"/>
      <c r="AH456" s="260"/>
      <c r="AI456" s="260"/>
      <c r="AJ456" s="260"/>
      <c r="AK456" s="260"/>
      <c r="AL456" s="260"/>
      <c r="AM456" s="260"/>
      <c r="AN456" s="260"/>
      <c r="AO456" s="260"/>
      <c r="AP456" s="260"/>
      <c r="AQ456" s="12"/>
    </row>
    <row r="457" spans="1:43" s="7" customFormat="1" ht="25.5" x14ac:dyDescent="0.2">
      <c r="A457" s="144" t="s">
        <v>613</v>
      </c>
      <c r="B457" s="145" t="s">
        <v>494</v>
      </c>
      <c r="C457" s="146" t="s">
        <v>732</v>
      </c>
      <c r="D457" s="147" t="s">
        <v>1051</v>
      </c>
      <c r="E457" s="148">
        <v>4</v>
      </c>
      <c r="F457" s="149">
        <v>400</v>
      </c>
      <c r="G457" s="38">
        <f t="shared" si="10"/>
        <v>1600</v>
      </c>
      <c r="H457" s="259"/>
      <c r="I457" s="260"/>
      <c r="J457" s="260"/>
      <c r="K457" s="260"/>
      <c r="L457" s="260"/>
      <c r="M457" s="260"/>
      <c r="N457" s="260"/>
      <c r="O457" s="260"/>
      <c r="P457" s="260"/>
      <c r="Q457" s="260"/>
      <c r="R457" s="260"/>
      <c r="S457" s="260"/>
      <c r="T457" s="260"/>
      <c r="U457" s="260"/>
      <c r="V457" s="260"/>
      <c r="W457" s="260"/>
      <c r="X457" s="260"/>
      <c r="Y457" s="260"/>
      <c r="Z457" s="260"/>
      <c r="AA457" s="260"/>
      <c r="AB457" s="260"/>
      <c r="AC457" s="260"/>
      <c r="AD457" s="260"/>
      <c r="AE457" s="260"/>
      <c r="AF457" s="260"/>
      <c r="AG457" s="260"/>
      <c r="AH457" s="260"/>
      <c r="AI457" s="260"/>
      <c r="AJ457" s="260"/>
      <c r="AK457" s="260"/>
      <c r="AL457" s="260"/>
      <c r="AM457" s="260"/>
      <c r="AN457" s="260"/>
      <c r="AO457" s="260"/>
      <c r="AP457" s="260"/>
      <c r="AQ457" s="12"/>
    </row>
    <row r="458" spans="1:43" s="7" customFormat="1" x14ac:dyDescent="0.2">
      <c r="A458" s="144" t="s">
        <v>614</v>
      </c>
      <c r="B458" s="145" t="s">
        <v>495</v>
      </c>
      <c r="C458" s="146" t="s">
        <v>733</v>
      </c>
      <c r="D458" s="147" t="s">
        <v>1051</v>
      </c>
      <c r="E458" s="148">
        <v>6</v>
      </c>
      <c r="F458" s="149">
        <v>300</v>
      </c>
      <c r="G458" s="38">
        <f t="shared" si="10"/>
        <v>1800</v>
      </c>
      <c r="H458" s="259"/>
      <c r="I458" s="260"/>
      <c r="J458" s="260"/>
      <c r="K458" s="260"/>
      <c r="L458" s="260"/>
      <c r="M458" s="260"/>
      <c r="N458" s="260"/>
      <c r="O458" s="260"/>
      <c r="P458" s="260"/>
      <c r="Q458" s="260"/>
      <c r="R458" s="260"/>
      <c r="S458" s="260"/>
      <c r="T458" s="260"/>
      <c r="U458" s="260"/>
      <c r="V458" s="260"/>
      <c r="W458" s="260"/>
      <c r="X458" s="260"/>
      <c r="Y458" s="260"/>
      <c r="Z458" s="260"/>
      <c r="AA458" s="260"/>
      <c r="AB458" s="260"/>
      <c r="AC458" s="260"/>
      <c r="AD458" s="260"/>
      <c r="AE458" s="260"/>
      <c r="AF458" s="260"/>
      <c r="AG458" s="260"/>
      <c r="AH458" s="260"/>
      <c r="AI458" s="260"/>
      <c r="AJ458" s="260"/>
      <c r="AK458" s="260"/>
      <c r="AL458" s="260"/>
      <c r="AM458" s="260"/>
      <c r="AN458" s="260"/>
      <c r="AO458" s="260"/>
      <c r="AP458" s="260"/>
      <c r="AQ458" s="12"/>
    </row>
    <row r="459" spans="1:43" s="7" customFormat="1" x14ac:dyDescent="0.2">
      <c r="A459" s="144" t="s">
        <v>615</v>
      </c>
      <c r="B459" s="145" t="s">
        <v>496</v>
      </c>
      <c r="C459" s="146" t="s">
        <v>734</v>
      </c>
      <c r="D459" s="147" t="s">
        <v>1051</v>
      </c>
      <c r="E459" s="148">
        <v>18</v>
      </c>
      <c r="F459" s="149">
        <v>1800</v>
      </c>
      <c r="G459" s="38">
        <f t="shared" si="10"/>
        <v>32400</v>
      </c>
      <c r="H459" s="259"/>
      <c r="I459" s="260"/>
      <c r="J459" s="260"/>
      <c r="K459" s="260"/>
      <c r="L459" s="260"/>
      <c r="M459" s="260"/>
      <c r="N459" s="260"/>
      <c r="O459" s="260"/>
      <c r="P459" s="260"/>
      <c r="Q459" s="260"/>
      <c r="R459" s="260"/>
      <c r="S459" s="260"/>
      <c r="T459" s="260"/>
      <c r="U459" s="260"/>
      <c r="V459" s="260"/>
      <c r="W459" s="260"/>
      <c r="X459" s="260"/>
      <c r="Y459" s="260"/>
      <c r="Z459" s="260"/>
      <c r="AA459" s="260"/>
      <c r="AB459" s="260"/>
      <c r="AC459" s="260"/>
      <c r="AD459" s="260"/>
      <c r="AE459" s="260"/>
      <c r="AF459" s="260"/>
      <c r="AG459" s="260"/>
      <c r="AH459" s="260"/>
      <c r="AI459" s="260"/>
      <c r="AJ459" s="260"/>
      <c r="AK459" s="260"/>
      <c r="AL459" s="260"/>
      <c r="AM459" s="260"/>
      <c r="AN459" s="260"/>
      <c r="AO459" s="260"/>
      <c r="AP459" s="260"/>
      <c r="AQ459" s="12"/>
    </row>
    <row r="460" spans="1:43" s="7" customFormat="1" x14ac:dyDescent="0.2">
      <c r="A460" s="144" t="s">
        <v>616</v>
      </c>
      <c r="B460" s="145" t="s">
        <v>497</v>
      </c>
      <c r="C460" s="146" t="s">
        <v>497</v>
      </c>
      <c r="D460" s="147" t="s">
        <v>1051</v>
      </c>
      <c r="E460" s="148">
        <v>1</v>
      </c>
      <c r="F460" s="149">
        <v>2150</v>
      </c>
      <c r="G460" s="38">
        <f t="shared" si="10"/>
        <v>2150</v>
      </c>
      <c r="H460" s="259"/>
      <c r="I460" s="260"/>
      <c r="J460" s="260"/>
      <c r="K460" s="260"/>
      <c r="L460" s="260"/>
      <c r="M460" s="260"/>
      <c r="N460" s="260"/>
      <c r="O460" s="260"/>
      <c r="P460" s="260"/>
      <c r="Q460" s="260"/>
      <c r="R460" s="260"/>
      <c r="S460" s="260"/>
      <c r="T460" s="260"/>
      <c r="U460" s="260"/>
      <c r="V460" s="260"/>
      <c r="W460" s="260"/>
      <c r="X460" s="260"/>
      <c r="Y460" s="260"/>
      <c r="Z460" s="260"/>
      <c r="AA460" s="260"/>
      <c r="AB460" s="260"/>
      <c r="AC460" s="260"/>
      <c r="AD460" s="260"/>
      <c r="AE460" s="260"/>
      <c r="AF460" s="260"/>
      <c r="AG460" s="260"/>
      <c r="AH460" s="260"/>
      <c r="AI460" s="260"/>
      <c r="AJ460" s="260"/>
      <c r="AK460" s="260"/>
      <c r="AL460" s="260"/>
      <c r="AM460" s="260"/>
      <c r="AN460" s="260"/>
      <c r="AO460" s="260"/>
      <c r="AP460" s="260"/>
      <c r="AQ460" s="12"/>
    </row>
    <row r="461" spans="1:43" s="7" customFormat="1" x14ac:dyDescent="0.2">
      <c r="A461" s="144" t="s">
        <v>617</v>
      </c>
      <c r="B461" s="145" t="s">
        <v>498</v>
      </c>
      <c r="C461" s="146" t="s">
        <v>735</v>
      </c>
      <c r="D461" s="147" t="s">
        <v>1051</v>
      </c>
      <c r="E461" s="148">
        <v>18</v>
      </c>
      <c r="F461" s="149">
        <v>265</v>
      </c>
      <c r="G461" s="38">
        <f t="shared" si="10"/>
        <v>4770</v>
      </c>
      <c r="H461" s="259"/>
      <c r="I461" s="260"/>
      <c r="J461" s="260"/>
      <c r="K461" s="260"/>
      <c r="L461" s="260"/>
      <c r="M461" s="260"/>
      <c r="N461" s="260"/>
      <c r="O461" s="260"/>
      <c r="P461" s="260"/>
      <c r="Q461" s="260"/>
      <c r="R461" s="260"/>
      <c r="S461" s="260"/>
      <c r="T461" s="260"/>
      <c r="U461" s="260"/>
      <c r="V461" s="260"/>
      <c r="W461" s="260"/>
      <c r="X461" s="260"/>
      <c r="Y461" s="260"/>
      <c r="Z461" s="260"/>
      <c r="AA461" s="260"/>
      <c r="AB461" s="260"/>
      <c r="AC461" s="260"/>
      <c r="AD461" s="260"/>
      <c r="AE461" s="260"/>
      <c r="AF461" s="260"/>
      <c r="AG461" s="260"/>
      <c r="AH461" s="260"/>
      <c r="AI461" s="260"/>
      <c r="AJ461" s="260"/>
      <c r="AK461" s="260"/>
      <c r="AL461" s="260"/>
      <c r="AM461" s="260"/>
      <c r="AN461" s="260"/>
      <c r="AO461" s="260"/>
      <c r="AP461" s="260"/>
      <c r="AQ461" s="12"/>
    </row>
    <row r="462" spans="1:43" s="7" customFormat="1" ht="25.5" x14ac:dyDescent="0.2">
      <c r="A462" s="144" t="s">
        <v>618</v>
      </c>
      <c r="B462" s="145" t="s">
        <v>499</v>
      </c>
      <c r="C462" s="146" t="s">
        <v>736</v>
      </c>
      <c r="D462" s="147" t="s">
        <v>1051</v>
      </c>
      <c r="E462" s="148">
        <v>36</v>
      </c>
      <c r="F462" s="149">
        <v>400</v>
      </c>
      <c r="G462" s="38">
        <f t="shared" si="10"/>
        <v>14400</v>
      </c>
      <c r="H462" s="259"/>
      <c r="I462" s="260"/>
      <c r="J462" s="260"/>
      <c r="K462" s="260"/>
      <c r="L462" s="260"/>
      <c r="M462" s="260"/>
      <c r="N462" s="260"/>
      <c r="O462" s="260"/>
      <c r="P462" s="260"/>
      <c r="Q462" s="260"/>
      <c r="R462" s="260"/>
      <c r="S462" s="260"/>
      <c r="T462" s="260"/>
      <c r="U462" s="260"/>
      <c r="V462" s="260"/>
      <c r="W462" s="260"/>
      <c r="X462" s="260"/>
      <c r="Y462" s="260"/>
      <c r="Z462" s="260"/>
      <c r="AA462" s="260"/>
      <c r="AB462" s="260"/>
      <c r="AC462" s="260"/>
      <c r="AD462" s="260"/>
      <c r="AE462" s="260"/>
      <c r="AF462" s="260"/>
      <c r="AG462" s="260"/>
      <c r="AH462" s="260"/>
      <c r="AI462" s="260"/>
      <c r="AJ462" s="260"/>
      <c r="AK462" s="260"/>
      <c r="AL462" s="260"/>
      <c r="AM462" s="260"/>
      <c r="AN462" s="260"/>
      <c r="AO462" s="260"/>
      <c r="AP462" s="260"/>
      <c r="AQ462" s="12"/>
    </row>
    <row r="463" spans="1:43" s="7" customFormat="1" x14ac:dyDescent="0.2">
      <c r="A463" s="144" t="s">
        <v>619</v>
      </c>
      <c r="B463" s="145" t="s">
        <v>500</v>
      </c>
      <c r="C463" s="146" t="s">
        <v>737</v>
      </c>
      <c r="D463" s="150" t="s">
        <v>829</v>
      </c>
      <c r="E463" s="148">
        <v>8</v>
      </c>
      <c r="F463" s="149">
        <v>2026</v>
      </c>
      <c r="G463" s="38">
        <f t="shared" si="10"/>
        <v>16208</v>
      </c>
      <c r="H463" s="259"/>
      <c r="I463" s="260"/>
      <c r="J463" s="260"/>
      <c r="K463" s="260"/>
      <c r="L463" s="260"/>
      <c r="M463" s="260"/>
      <c r="N463" s="260"/>
      <c r="O463" s="260"/>
      <c r="P463" s="260"/>
      <c r="Q463" s="260"/>
      <c r="R463" s="260"/>
      <c r="S463" s="260"/>
      <c r="T463" s="260"/>
      <c r="U463" s="260"/>
      <c r="V463" s="260"/>
      <c r="W463" s="260"/>
      <c r="X463" s="260"/>
      <c r="Y463" s="260"/>
      <c r="Z463" s="260"/>
      <c r="AA463" s="260"/>
      <c r="AB463" s="260"/>
      <c r="AC463" s="260"/>
      <c r="AD463" s="260"/>
      <c r="AE463" s="260"/>
      <c r="AF463" s="260"/>
      <c r="AG463" s="260"/>
      <c r="AH463" s="260"/>
      <c r="AI463" s="260"/>
      <c r="AJ463" s="260"/>
      <c r="AK463" s="260"/>
      <c r="AL463" s="260"/>
      <c r="AM463" s="260"/>
      <c r="AN463" s="260"/>
      <c r="AO463" s="260"/>
      <c r="AP463" s="260"/>
      <c r="AQ463" s="12"/>
    </row>
    <row r="464" spans="1:43" s="7" customFormat="1" x14ac:dyDescent="0.2">
      <c r="A464" s="144" t="s">
        <v>620</v>
      </c>
      <c r="B464" s="145" t="s">
        <v>501</v>
      </c>
      <c r="C464" s="146" t="s">
        <v>738</v>
      </c>
      <c r="D464" s="147" t="s">
        <v>1051</v>
      </c>
      <c r="E464" s="148">
        <v>8</v>
      </c>
      <c r="F464" s="149">
        <v>150</v>
      </c>
      <c r="G464" s="38">
        <f t="shared" si="10"/>
        <v>1200</v>
      </c>
      <c r="H464" s="259"/>
      <c r="I464" s="260"/>
      <c r="J464" s="260"/>
      <c r="K464" s="260"/>
      <c r="L464" s="260"/>
      <c r="M464" s="260"/>
      <c r="N464" s="260"/>
      <c r="O464" s="260"/>
      <c r="P464" s="260"/>
      <c r="Q464" s="260"/>
      <c r="R464" s="260"/>
      <c r="S464" s="260"/>
      <c r="T464" s="260"/>
      <c r="U464" s="260"/>
      <c r="V464" s="260"/>
      <c r="W464" s="260"/>
      <c r="X464" s="260"/>
      <c r="Y464" s="260"/>
      <c r="Z464" s="260"/>
      <c r="AA464" s="260"/>
      <c r="AB464" s="260"/>
      <c r="AC464" s="260"/>
      <c r="AD464" s="260"/>
      <c r="AE464" s="260"/>
      <c r="AF464" s="260"/>
      <c r="AG464" s="260"/>
      <c r="AH464" s="260"/>
      <c r="AI464" s="260"/>
      <c r="AJ464" s="260"/>
      <c r="AK464" s="260"/>
      <c r="AL464" s="260"/>
      <c r="AM464" s="260"/>
      <c r="AN464" s="260"/>
      <c r="AO464" s="260"/>
      <c r="AP464" s="260"/>
      <c r="AQ464" s="12"/>
    </row>
    <row r="465" spans="1:43" s="7" customFormat="1" x14ac:dyDescent="0.2">
      <c r="A465" s="144" t="s">
        <v>621</v>
      </c>
      <c r="B465" s="145" t="s">
        <v>502</v>
      </c>
      <c r="C465" s="146" t="s">
        <v>739</v>
      </c>
      <c r="D465" s="147" t="s">
        <v>1051</v>
      </c>
      <c r="E465" s="148">
        <v>8</v>
      </c>
      <c r="F465" s="149">
        <v>25</v>
      </c>
      <c r="G465" s="38">
        <f t="shared" si="10"/>
        <v>200</v>
      </c>
      <c r="H465" s="259"/>
      <c r="I465" s="260"/>
      <c r="J465" s="260"/>
      <c r="K465" s="260"/>
      <c r="L465" s="260"/>
      <c r="M465" s="260"/>
      <c r="N465" s="260"/>
      <c r="O465" s="260"/>
      <c r="P465" s="260"/>
      <c r="Q465" s="260"/>
      <c r="R465" s="260"/>
      <c r="S465" s="260"/>
      <c r="T465" s="260"/>
      <c r="U465" s="260"/>
      <c r="V465" s="260"/>
      <c r="W465" s="260"/>
      <c r="X465" s="260"/>
      <c r="Y465" s="260"/>
      <c r="Z465" s="260"/>
      <c r="AA465" s="260"/>
      <c r="AB465" s="260"/>
      <c r="AC465" s="260"/>
      <c r="AD465" s="260"/>
      <c r="AE465" s="260"/>
      <c r="AF465" s="260"/>
      <c r="AG465" s="260"/>
      <c r="AH465" s="260"/>
      <c r="AI465" s="260"/>
      <c r="AJ465" s="260"/>
      <c r="AK465" s="260"/>
      <c r="AL465" s="260"/>
      <c r="AM465" s="260"/>
      <c r="AN465" s="260"/>
      <c r="AO465" s="260"/>
      <c r="AP465" s="260"/>
      <c r="AQ465" s="12"/>
    </row>
    <row r="466" spans="1:43" s="7" customFormat="1" ht="25.5" x14ac:dyDescent="0.2">
      <c r="A466" s="144" t="s">
        <v>622</v>
      </c>
      <c r="B466" s="145" t="s">
        <v>503</v>
      </c>
      <c r="C466" s="146" t="s">
        <v>740</v>
      </c>
      <c r="D466" s="147" t="s">
        <v>1051</v>
      </c>
      <c r="E466" s="148">
        <v>8</v>
      </c>
      <c r="F466" s="149">
        <v>40</v>
      </c>
      <c r="G466" s="38">
        <f t="shared" si="10"/>
        <v>320</v>
      </c>
      <c r="H466" s="259"/>
      <c r="I466" s="260"/>
      <c r="J466" s="260"/>
      <c r="K466" s="260"/>
      <c r="L466" s="260"/>
      <c r="M466" s="260"/>
      <c r="N466" s="260"/>
      <c r="O466" s="260"/>
      <c r="P466" s="260"/>
      <c r="Q466" s="260"/>
      <c r="R466" s="260"/>
      <c r="S466" s="260"/>
      <c r="T466" s="260"/>
      <c r="U466" s="260"/>
      <c r="V466" s="260"/>
      <c r="W466" s="260"/>
      <c r="X466" s="260"/>
      <c r="Y466" s="260"/>
      <c r="Z466" s="260"/>
      <c r="AA466" s="260"/>
      <c r="AB466" s="260"/>
      <c r="AC466" s="260"/>
      <c r="AD466" s="260"/>
      <c r="AE466" s="260"/>
      <c r="AF466" s="260"/>
      <c r="AG466" s="260"/>
      <c r="AH466" s="260"/>
      <c r="AI466" s="260"/>
      <c r="AJ466" s="260"/>
      <c r="AK466" s="260"/>
      <c r="AL466" s="260"/>
      <c r="AM466" s="260"/>
      <c r="AN466" s="260"/>
      <c r="AO466" s="260"/>
      <c r="AP466" s="260"/>
      <c r="AQ466" s="12"/>
    </row>
    <row r="467" spans="1:43" s="7" customFormat="1" x14ac:dyDescent="0.2">
      <c r="A467" s="144" t="s">
        <v>623</v>
      </c>
      <c r="B467" s="145" t="s">
        <v>504</v>
      </c>
      <c r="C467" s="146" t="s">
        <v>741</v>
      </c>
      <c r="D467" s="147" t="s">
        <v>1051</v>
      </c>
      <c r="E467" s="148">
        <v>4</v>
      </c>
      <c r="F467" s="149">
        <v>508.6</v>
      </c>
      <c r="G467" s="38">
        <f t="shared" si="10"/>
        <v>2034.4</v>
      </c>
      <c r="H467" s="259"/>
      <c r="I467" s="260"/>
      <c r="J467" s="260"/>
      <c r="K467" s="260"/>
      <c r="L467" s="260"/>
      <c r="M467" s="260"/>
      <c r="N467" s="260"/>
      <c r="O467" s="260"/>
      <c r="P467" s="260"/>
      <c r="Q467" s="260"/>
      <c r="R467" s="260"/>
      <c r="S467" s="260"/>
      <c r="T467" s="260"/>
      <c r="U467" s="260"/>
      <c r="V467" s="260"/>
      <c r="W467" s="260"/>
      <c r="X467" s="260"/>
      <c r="Y467" s="260"/>
      <c r="Z467" s="260"/>
      <c r="AA467" s="260"/>
      <c r="AB467" s="260"/>
      <c r="AC467" s="260"/>
      <c r="AD467" s="260"/>
      <c r="AE467" s="260"/>
      <c r="AF467" s="260"/>
      <c r="AG467" s="260"/>
      <c r="AH467" s="260"/>
      <c r="AI467" s="260"/>
      <c r="AJ467" s="260"/>
      <c r="AK467" s="260"/>
      <c r="AL467" s="260"/>
      <c r="AM467" s="260"/>
      <c r="AN467" s="260"/>
      <c r="AO467" s="260"/>
      <c r="AP467" s="260"/>
      <c r="AQ467" s="12"/>
    </row>
    <row r="468" spans="1:43" s="7" customFormat="1" ht="25.5" x14ac:dyDescent="0.2">
      <c r="A468" s="144" t="s">
        <v>624</v>
      </c>
      <c r="B468" s="145" t="s">
        <v>505</v>
      </c>
      <c r="C468" s="146" t="s">
        <v>742</v>
      </c>
      <c r="D468" s="147" t="s">
        <v>1051</v>
      </c>
      <c r="E468" s="148">
        <v>4</v>
      </c>
      <c r="F468" s="149">
        <v>132.6</v>
      </c>
      <c r="G468" s="38">
        <f t="shared" si="10"/>
        <v>530.4</v>
      </c>
      <c r="H468" s="259"/>
      <c r="I468" s="260"/>
      <c r="J468" s="260"/>
      <c r="K468" s="260"/>
      <c r="L468" s="260"/>
      <c r="M468" s="260"/>
      <c r="N468" s="260"/>
      <c r="O468" s="260"/>
      <c r="P468" s="260"/>
      <c r="Q468" s="260"/>
      <c r="R468" s="260"/>
      <c r="S468" s="260"/>
      <c r="T468" s="260"/>
      <c r="U468" s="260"/>
      <c r="V468" s="260"/>
      <c r="W468" s="260"/>
      <c r="X468" s="260"/>
      <c r="Y468" s="260"/>
      <c r="Z468" s="260"/>
      <c r="AA468" s="260"/>
      <c r="AB468" s="260"/>
      <c r="AC468" s="260"/>
      <c r="AD468" s="260"/>
      <c r="AE468" s="260"/>
      <c r="AF468" s="260"/>
      <c r="AG468" s="260"/>
      <c r="AH468" s="260"/>
      <c r="AI468" s="260"/>
      <c r="AJ468" s="260"/>
      <c r="AK468" s="260"/>
      <c r="AL468" s="260"/>
      <c r="AM468" s="260"/>
      <c r="AN468" s="260"/>
      <c r="AO468" s="260"/>
      <c r="AP468" s="260"/>
      <c r="AQ468" s="12"/>
    </row>
    <row r="469" spans="1:43" s="7" customFormat="1" x14ac:dyDescent="0.2">
      <c r="A469" s="144" t="s">
        <v>625</v>
      </c>
      <c r="B469" s="145" t="s">
        <v>506</v>
      </c>
      <c r="C469" s="146" t="s">
        <v>743</v>
      </c>
      <c r="D469" s="147" t="s">
        <v>1051</v>
      </c>
      <c r="E469" s="148">
        <v>38</v>
      </c>
      <c r="F469" s="149">
        <v>92.11</v>
      </c>
      <c r="G469" s="38">
        <f t="shared" si="10"/>
        <v>3500.18</v>
      </c>
      <c r="H469" s="259"/>
      <c r="I469" s="260"/>
      <c r="J469" s="260"/>
      <c r="K469" s="260"/>
      <c r="L469" s="260"/>
      <c r="M469" s="260"/>
      <c r="N469" s="260"/>
      <c r="O469" s="260"/>
      <c r="P469" s="260"/>
      <c r="Q469" s="260"/>
      <c r="R469" s="260"/>
      <c r="S469" s="260"/>
      <c r="T469" s="260"/>
      <c r="U469" s="260"/>
      <c r="V469" s="260"/>
      <c r="W469" s="260"/>
      <c r="X469" s="260"/>
      <c r="Y469" s="260"/>
      <c r="Z469" s="260"/>
      <c r="AA469" s="260"/>
      <c r="AB469" s="260"/>
      <c r="AC469" s="260"/>
      <c r="AD469" s="260"/>
      <c r="AE469" s="260"/>
      <c r="AF469" s="260"/>
      <c r="AG469" s="260"/>
      <c r="AH469" s="260"/>
      <c r="AI469" s="260"/>
      <c r="AJ469" s="260"/>
      <c r="AK469" s="260"/>
      <c r="AL469" s="260"/>
      <c r="AM469" s="260"/>
      <c r="AN469" s="260"/>
      <c r="AO469" s="260"/>
      <c r="AP469" s="260"/>
      <c r="AQ469" s="12"/>
    </row>
    <row r="470" spans="1:43" s="7" customFormat="1" x14ac:dyDescent="0.2">
      <c r="A470" s="144" t="s">
        <v>626</v>
      </c>
      <c r="B470" s="145" t="s">
        <v>507</v>
      </c>
      <c r="C470" s="146" t="s">
        <v>744</v>
      </c>
      <c r="D470" s="147" t="s">
        <v>1051</v>
      </c>
      <c r="E470" s="148">
        <v>4</v>
      </c>
      <c r="F470" s="149">
        <v>92.11</v>
      </c>
      <c r="G470" s="38">
        <f t="shared" si="10"/>
        <v>368.44</v>
      </c>
      <c r="H470" s="259"/>
      <c r="I470" s="260"/>
      <c r="J470" s="260"/>
      <c r="K470" s="260"/>
      <c r="L470" s="260"/>
      <c r="M470" s="260"/>
      <c r="N470" s="260"/>
      <c r="O470" s="260"/>
      <c r="P470" s="260"/>
      <c r="Q470" s="260"/>
      <c r="R470" s="260"/>
      <c r="S470" s="260"/>
      <c r="T470" s="260"/>
      <c r="U470" s="260"/>
      <c r="V470" s="260"/>
      <c r="W470" s="260"/>
      <c r="X470" s="260"/>
      <c r="Y470" s="260"/>
      <c r="Z470" s="260"/>
      <c r="AA470" s="260"/>
      <c r="AB470" s="260"/>
      <c r="AC470" s="260"/>
      <c r="AD470" s="260"/>
      <c r="AE470" s="260"/>
      <c r="AF470" s="260"/>
      <c r="AG470" s="260"/>
      <c r="AH470" s="260"/>
      <c r="AI470" s="260"/>
      <c r="AJ470" s="260"/>
      <c r="AK470" s="260"/>
      <c r="AL470" s="260"/>
      <c r="AM470" s="260"/>
      <c r="AN470" s="260"/>
      <c r="AO470" s="260"/>
      <c r="AP470" s="260"/>
      <c r="AQ470" s="12"/>
    </row>
    <row r="471" spans="1:43" s="7" customFormat="1" x14ac:dyDescent="0.2">
      <c r="A471" s="144" t="s">
        <v>627</v>
      </c>
      <c r="B471" s="145" t="s">
        <v>508</v>
      </c>
      <c r="C471" s="146" t="s">
        <v>745</v>
      </c>
      <c r="D471" s="147" t="s">
        <v>1051</v>
      </c>
      <c r="E471" s="148">
        <v>184</v>
      </c>
      <c r="F471" s="149">
        <v>60</v>
      </c>
      <c r="G471" s="38">
        <f t="shared" si="10"/>
        <v>11040</v>
      </c>
      <c r="H471" s="259"/>
      <c r="I471" s="260"/>
      <c r="J471" s="260"/>
      <c r="K471" s="260"/>
      <c r="L471" s="260"/>
      <c r="M471" s="260"/>
      <c r="N471" s="260"/>
      <c r="O471" s="260"/>
      <c r="P471" s="260"/>
      <c r="Q471" s="260"/>
      <c r="R471" s="260"/>
      <c r="S471" s="260"/>
      <c r="T471" s="260"/>
      <c r="U471" s="260"/>
      <c r="V471" s="260"/>
      <c r="W471" s="260"/>
      <c r="X471" s="260"/>
      <c r="Y471" s="260"/>
      <c r="Z471" s="260"/>
      <c r="AA471" s="260"/>
      <c r="AB471" s="260"/>
      <c r="AC471" s="260"/>
      <c r="AD471" s="260"/>
      <c r="AE471" s="260"/>
      <c r="AF471" s="260"/>
      <c r="AG471" s="260"/>
      <c r="AH471" s="260"/>
      <c r="AI471" s="260"/>
      <c r="AJ471" s="260"/>
      <c r="AK471" s="260"/>
      <c r="AL471" s="260"/>
      <c r="AM471" s="260"/>
      <c r="AN471" s="260"/>
      <c r="AO471" s="260"/>
      <c r="AP471" s="260"/>
      <c r="AQ471" s="12"/>
    </row>
    <row r="472" spans="1:43" s="7" customFormat="1" x14ac:dyDescent="0.2">
      <c r="A472" s="144" t="s">
        <v>628</v>
      </c>
      <c r="B472" s="145" t="s">
        <v>509</v>
      </c>
      <c r="C472" s="146" t="s">
        <v>746</v>
      </c>
      <c r="D472" s="147" t="s">
        <v>1051</v>
      </c>
      <c r="E472" s="148">
        <v>76</v>
      </c>
      <c r="F472" s="149">
        <v>118.3</v>
      </c>
      <c r="G472" s="38">
        <f t="shared" si="10"/>
        <v>8990.7999999999993</v>
      </c>
      <c r="H472" s="259"/>
      <c r="I472" s="260"/>
      <c r="J472" s="260"/>
      <c r="K472" s="260"/>
      <c r="L472" s="260"/>
      <c r="M472" s="260"/>
      <c r="N472" s="260"/>
      <c r="O472" s="260"/>
      <c r="P472" s="260"/>
      <c r="Q472" s="260"/>
      <c r="R472" s="260"/>
      <c r="S472" s="260"/>
      <c r="T472" s="260"/>
      <c r="U472" s="260"/>
      <c r="V472" s="260"/>
      <c r="W472" s="260"/>
      <c r="X472" s="260"/>
      <c r="Y472" s="260"/>
      <c r="Z472" s="260"/>
      <c r="AA472" s="260"/>
      <c r="AB472" s="260"/>
      <c r="AC472" s="260"/>
      <c r="AD472" s="260"/>
      <c r="AE472" s="260"/>
      <c r="AF472" s="260"/>
      <c r="AG472" s="260"/>
      <c r="AH472" s="260"/>
      <c r="AI472" s="260"/>
      <c r="AJ472" s="260"/>
      <c r="AK472" s="260"/>
      <c r="AL472" s="260"/>
      <c r="AM472" s="260"/>
      <c r="AN472" s="260"/>
      <c r="AO472" s="260"/>
      <c r="AP472" s="260"/>
      <c r="AQ472" s="12"/>
    </row>
    <row r="473" spans="1:43" s="7" customFormat="1" x14ac:dyDescent="0.2">
      <c r="A473" s="144" t="s">
        <v>629</v>
      </c>
      <c r="B473" s="145" t="s">
        <v>510</v>
      </c>
      <c r="C473" s="146" t="s">
        <v>747</v>
      </c>
      <c r="D473" s="147" t="s">
        <v>1051</v>
      </c>
      <c r="E473" s="148">
        <v>76</v>
      </c>
      <c r="F473" s="149">
        <v>46.2</v>
      </c>
      <c r="G473" s="38">
        <f t="shared" si="10"/>
        <v>3511.2000000000003</v>
      </c>
      <c r="H473" s="259"/>
      <c r="I473" s="260"/>
      <c r="J473" s="260"/>
      <c r="K473" s="260"/>
      <c r="L473" s="260"/>
      <c r="M473" s="260"/>
      <c r="N473" s="260"/>
      <c r="O473" s="260"/>
      <c r="P473" s="260"/>
      <c r="Q473" s="260"/>
      <c r="R473" s="260"/>
      <c r="S473" s="260"/>
      <c r="T473" s="260"/>
      <c r="U473" s="260"/>
      <c r="V473" s="260"/>
      <c r="W473" s="260"/>
      <c r="X473" s="260"/>
      <c r="Y473" s="260"/>
      <c r="Z473" s="260"/>
      <c r="AA473" s="260"/>
      <c r="AB473" s="260"/>
      <c r="AC473" s="260"/>
      <c r="AD473" s="260"/>
      <c r="AE473" s="260"/>
      <c r="AF473" s="260"/>
      <c r="AG473" s="260"/>
      <c r="AH473" s="260"/>
      <c r="AI473" s="260"/>
      <c r="AJ473" s="260"/>
      <c r="AK473" s="260"/>
      <c r="AL473" s="260"/>
      <c r="AM473" s="260"/>
      <c r="AN473" s="260"/>
      <c r="AO473" s="260"/>
      <c r="AP473" s="260"/>
      <c r="AQ473" s="12"/>
    </row>
    <row r="474" spans="1:43" s="7" customFormat="1" x14ac:dyDescent="0.2">
      <c r="A474" s="144" t="s">
        <v>630</v>
      </c>
      <c r="B474" s="145" t="s">
        <v>511</v>
      </c>
      <c r="C474" s="146" t="s">
        <v>748</v>
      </c>
      <c r="D474" s="150" t="s">
        <v>829</v>
      </c>
      <c r="E474" s="148">
        <v>1</v>
      </c>
      <c r="F474" s="149">
        <v>500</v>
      </c>
      <c r="G474" s="38">
        <f t="shared" si="10"/>
        <v>500</v>
      </c>
      <c r="H474" s="259"/>
      <c r="I474" s="260"/>
      <c r="J474" s="260"/>
      <c r="K474" s="260"/>
      <c r="L474" s="260"/>
      <c r="M474" s="260"/>
      <c r="N474" s="260"/>
      <c r="O474" s="260"/>
      <c r="P474" s="260"/>
      <c r="Q474" s="260"/>
      <c r="R474" s="260"/>
      <c r="S474" s="260"/>
      <c r="T474" s="260"/>
      <c r="U474" s="260"/>
      <c r="V474" s="260"/>
      <c r="W474" s="260"/>
      <c r="X474" s="260"/>
      <c r="Y474" s="260"/>
      <c r="Z474" s="260"/>
      <c r="AA474" s="260"/>
      <c r="AB474" s="260"/>
      <c r="AC474" s="260"/>
      <c r="AD474" s="260"/>
      <c r="AE474" s="260"/>
      <c r="AF474" s="260"/>
      <c r="AG474" s="260"/>
      <c r="AH474" s="260"/>
      <c r="AI474" s="260"/>
      <c r="AJ474" s="260"/>
      <c r="AK474" s="260"/>
      <c r="AL474" s="260"/>
      <c r="AM474" s="260"/>
      <c r="AN474" s="260"/>
      <c r="AO474" s="260"/>
      <c r="AP474" s="260"/>
      <c r="AQ474" s="12"/>
    </row>
    <row r="475" spans="1:43" s="7" customFormat="1" x14ac:dyDescent="0.2">
      <c r="A475" s="144" t="s">
        <v>631</v>
      </c>
      <c r="B475" s="145" t="s">
        <v>512</v>
      </c>
      <c r="C475" s="146" t="s">
        <v>749</v>
      </c>
      <c r="D475" s="150" t="s">
        <v>830</v>
      </c>
      <c r="E475" s="148">
        <v>50</v>
      </c>
      <c r="F475" s="149">
        <v>36.159999999999997</v>
      </c>
      <c r="G475" s="38">
        <f t="shared" si="10"/>
        <v>1807.9999999999998</v>
      </c>
      <c r="H475" s="259"/>
      <c r="I475" s="260"/>
      <c r="J475" s="260"/>
      <c r="K475" s="260"/>
      <c r="L475" s="260"/>
      <c r="M475" s="260"/>
      <c r="N475" s="260"/>
      <c r="O475" s="260"/>
      <c r="P475" s="260"/>
      <c r="Q475" s="260"/>
      <c r="R475" s="260"/>
      <c r="S475" s="260"/>
      <c r="T475" s="260"/>
      <c r="U475" s="260"/>
      <c r="V475" s="260"/>
      <c r="W475" s="260"/>
      <c r="X475" s="260"/>
      <c r="Y475" s="260"/>
      <c r="Z475" s="260"/>
      <c r="AA475" s="260"/>
      <c r="AB475" s="260"/>
      <c r="AC475" s="260"/>
      <c r="AD475" s="260"/>
      <c r="AE475" s="260"/>
      <c r="AF475" s="260"/>
      <c r="AG475" s="260"/>
      <c r="AH475" s="260"/>
      <c r="AI475" s="260"/>
      <c r="AJ475" s="260"/>
      <c r="AK475" s="260"/>
      <c r="AL475" s="260"/>
      <c r="AM475" s="260"/>
      <c r="AN475" s="260"/>
      <c r="AO475" s="260"/>
      <c r="AP475" s="260"/>
      <c r="AQ475" s="12"/>
    </row>
    <row r="476" spans="1:43" s="7" customFormat="1" x14ac:dyDescent="0.2">
      <c r="A476" s="144" t="s">
        <v>632</v>
      </c>
      <c r="B476" s="145" t="s">
        <v>513</v>
      </c>
      <c r="C476" s="146" t="s">
        <v>750</v>
      </c>
      <c r="D476" s="150" t="s">
        <v>830</v>
      </c>
      <c r="E476" s="148">
        <v>50</v>
      </c>
      <c r="F476" s="149">
        <v>33.39</v>
      </c>
      <c r="G476" s="38">
        <f t="shared" si="10"/>
        <v>1669.5</v>
      </c>
      <c r="H476" s="259"/>
      <c r="I476" s="260"/>
      <c r="J476" s="260"/>
      <c r="K476" s="260"/>
      <c r="L476" s="260"/>
      <c r="M476" s="260"/>
      <c r="N476" s="260"/>
      <c r="O476" s="260"/>
      <c r="P476" s="260"/>
      <c r="Q476" s="260"/>
      <c r="R476" s="260"/>
      <c r="S476" s="260"/>
      <c r="T476" s="260"/>
      <c r="U476" s="260"/>
      <c r="V476" s="260"/>
      <c r="W476" s="260"/>
      <c r="X476" s="260"/>
      <c r="Y476" s="260"/>
      <c r="Z476" s="260"/>
      <c r="AA476" s="260"/>
      <c r="AB476" s="260"/>
      <c r="AC476" s="260"/>
      <c r="AD476" s="260"/>
      <c r="AE476" s="260"/>
      <c r="AF476" s="260"/>
      <c r="AG476" s="260"/>
      <c r="AH476" s="260"/>
      <c r="AI476" s="260"/>
      <c r="AJ476" s="260"/>
      <c r="AK476" s="260"/>
      <c r="AL476" s="260"/>
      <c r="AM476" s="260"/>
      <c r="AN476" s="260"/>
      <c r="AO476" s="260"/>
      <c r="AP476" s="260"/>
      <c r="AQ476" s="12"/>
    </row>
    <row r="477" spans="1:43" s="7" customFormat="1" x14ac:dyDescent="0.2">
      <c r="A477" s="144" t="s">
        <v>633</v>
      </c>
      <c r="B477" s="145" t="s">
        <v>514</v>
      </c>
      <c r="C477" s="146" t="s">
        <v>751</v>
      </c>
      <c r="D477" s="150" t="s">
        <v>830</v>
      </c>
      <c r="E477" s="148">
        <v>50</v>
      </c>
      <c r="F477" s="149">
        <v>29.67</v>
      </c>
      <c r="G477" s="38">
        <f t="shared" si="10"/>
        <v>1483.5</v>
      </c>
      <c r="H477" s="259"/>
      <c r="I477" s="260"/>
      <c r="J477" s="260"/>
      <c r="K477" s="260"/>
      <c r="L477" s="260"/>
      <c r="M477" s="260"/>
      <c r="N477" s="260"/>
      <c r="O477" s="260"/>
      <c r="P477" s="260"/>
      <c r="Q477" s="260"/>
      <c r="R477" s="260"/>
      <c r="S477" s="260"/>
      <c r="T477" s="260"/>
      <c r="U477" s="260"/>
      <c r="V477" s="260"/>
      <c r="W477" s="260"/>
      <c r="X477" s="260"/>
      <c r="Y477" s="260"/>
      <c r="Z477" s="260"/>
      <c r="AA477" s="260"/>
      <c r="AB477" s="260"/>
      <c r="AC477" s="260"/>
      <c r="AD477" s="260"/>
      <c r="AE477" s="260"/>
      <c r="AF477" s="260"/>
      <c r="AG477" s="260"/>
      <c r="AH477" s="260"/>
      <c r="AI477" s="260"/>
      <c r="AJ477" s="260"/>
      <c r="AK477" s="260"/>
      <c r="AL477" s="260"/>
      <c r="AM477" s="260"/>
      <c r="AN477" s="260"/>
      <c r="AO477" s="260"/>
      <c r="AP477" s="260"/>
      <c r="AQ477" s="12"/>
    </row>
    <row r="478" spans="1:43" s="7" customFormat="1" x14ac:dyDescent="0.2">
      <c r="A478" s="144" t="s">
        <v>634</v>
      </c>
      <c r="B478" s="145" t="s">
        <v>515</v>
      </c>
      <c r="C478" s="146" t="s">
        <v>752</v>
      </c>
      <c r="D478" s="150" t="s">
        <v>1648</v>
      </c>
      <c r="E478" s="148">
        <v>12</v>
      </c>
      <c r="F478" s="149">
        <v>20.16</v>
      </c>
      <c r="G478" s="38">
        <f t="shared" si="10"/>
        <v>241.92000000000002</v>
      </c>
      <c r="H478" s="259"/>
      <c r="I478" s="260"/>
      <c r="J478" s="260"/>
      <c r="K478" s="260"/>
      <c r="L478" s="260"/>
      <c r="M478" s="260"/>
      <c r="N478" s="260"/>
      <c r="O478" s="260"/>
      <c r="P478" s="260"/>
      <c r="Q478" s="260"/>
      <c r="R478" s="260"/>
      <c r="S478" s="260"/>
      <c r="T478" s="260"/>
      <c r="U478" s="260"/>
      <c r="V478" s="260"/>
      <c r="W478" s="260"/>
      <c r="X478" s="260"/>
      <c r="Y478" s="260"/>
      <c r="Z478" s="260"/>
      <c r="AA478" s="260"/>
      <c r="AB478" s="260"/>
      <c r="AC478" s="260"/>
      <c r="AD478" s="260"/>
      <c r="AE478" s="260"/>
      <c r="AF478" s="260"/>
      <c r="AG478" s="260"/>
      <c r="AH478" s="260"/>
      <c r="AI478" s="260"/>
      <c r="AJ478" s="260"/>
      <c r="AK478" s="260"/>
      <c r="AL478" s="260"/>
      <c r="AM478" s="260"/>
      <c r="AN478" s="260"/>
      <c r="AO478" s="260"/>
      <c r="AP478" s="260"/>
      <c r="AQ478" s="12"/>
    </row>
    <row r="479" spans="1:43" s="7" customFormat="1" x14ac:dyDescent="0.2">
      <c r="A479" s="144" t="s">
        <v>635</v>
      </c>
      <c r="B479" s="145" t="s">
        <v>516</v>
      </c>
      <c r="C479" s="146" t="s">
        <v>753</v>
      </c>
      <c r="D479" s="150" t="s">
        <v>1</v>
      </c>
      <c r="E479" s="148">
        <v>280</v>
      </c>
      <c r="F479" s="149">
        <v>6.86</v>
      </c>
      <c r="G479" s="38">
        <f t="shared" si="10"/>
        <v>1920.8000000000002</v>
      </c>
      <c r="H479" s="259"/>
      <c r="I479" s="260"/>
      <c r="J479" s="260"/>
      <c r="K479" s="260"/>
      <c r="L479" s="260"/>
      <c r="M479" s="260"/>
      <c r="N479" s="260"/>
      <c r="O479" s="260"/>
      <c r="P479" s="260"/>
      <c r="Q479" s="260"/>
      <c r="R479" s="260"/>
      <c r="S479" s="260"/>
      <c r="T479" s="260"/>
      <c r="U479" s="260"/>
      <c r="V479" s="260"/>
      <c r="W479" s="260"/>
      <c r="X479" s="260"/>
      <c r="Y479" s="260"/>
      <c r="Z479" s="260"/>
      <c r="AA479" s="260"/>
      <c r="AB479" s="260"/>
      <c r="AC479" s="260"/>
      <c r="AD479" s="260"/>
      <c r="AE479" s="260"/>
      <c r="AF479" s="260"/>
      <c r="AG479" s="260"/>
      <c r="AH479" s="260"/>
      <c r="AI479" s="260"/>
      <c r="AJ479" s="260"/>
      <c r="AK479" s="260"/>
      <c r="AL479" s="260"/>
      <c r="AM479" s="260"/>
      <c r="AN479" s="260"/>
      <c r="AO479" s="260"/>
      <c r="AP479" s="260"/>
      <c r="AQ479" s="12"/>
    </row>
    <row r="480" spans="1:43" s="7" customFormat="1" x14ac:dyDescent="0.2">
      <c r="A480" s="144" t="s">
        <v>636</v>
      </c>
      <c r="B480" s="145" t="s">
        <v>517</v>
      </c>
      <c r="C480" s="146" t="s">
        <v>754</v>
      </c>
      <c r="D480" s="150" t="s">
        <v>1</v>
      </c>
      <c r="E480" s="148">
        <v>20</v>
      </c>
      <c r="F480" s="149">
        <v>12.18</v>
      </c>
      <c r="G480" s="38">
        <f t="shared" si="10"/>
        <v>243.6</v>
      </c>
      <c r="H480" s="259"/>
      <c r="I480" s="260"/>
      <c r="J480" s="260"/>
      <c r="K480" s="260"/>
      <c r="L480" s="260"/>
      <c r="M480" s="260"/>
      <c r="N480" s="260"/>
      <c r="O480" s="260"/>
      <c r="P480" s="260"/>
      <c r="Q480" s="260"/>
      <c r="R480" s="260"/>
      <c r="S480" s="260"/>
      <c r="T480" s="260"/>
      <c r="U480" s="260"/>
      <c r="V480" s="260"/>
      <c r="W480" s="260"/>
      <c r="X480" s="260"/>
      <c r="Y480" s="260"/>
      <c r="Z480" s="260"/>
      <c r="AA480" s="260"/>
      <c r="AB480" s="260"/>
      <c r="AC480" s="260"/>
      <c r="AD480" s="260"/>
      <c r="AE480" s="260"/>
      <c r="AF480" s="260"/>
      <c r="AG480" s="260"/>
      <c r="AH480" s="260"/>
      <c r="AI480" s="260"/>
      <c r="AJ480" s="260"/>
      <c r="AK480" s="260"/>
      <c r="AL480" s="260"/>
      <c r="AM480" s="260"/>
      <c r="AN480" s="260"/>
      <c r="AO480" s="260"/>
      <c r="AP480" s="260"/>
      <c r="AQ480" s="12"/>
    </row>
    <row r="481" spans="1:43" s="7" customFormat="1" x14ac:dyDescent="0.2">
      <c r="A481" s="144" t="s">
        <v>637</v>
      </c>
      <c r="B481" s="145" t="s">
        <v>518</v>
      </c>
      <c r="C481" s="146" t="s">
        <v>755</v>
      </c>
      <c r="D481" s="79" t="s">
        <v>17</v>
      </c>
      <c r="E481" s="148">
        <v>1</v>
      </c>
      <c r="F481" s="149">
        <v>150.13</v>
      </c>
      <c r="G481" s="38">
        <f t="shared" si="10"/>
        <v>150.13</v>
      </c>
      <c r="H481" s="259"/>
      <c r="I481" s="260"/>
      <c r="J481" s="260"/>
      <c r="K481" s="260"/>
      <c r="L481" s="260"/>
      <c r="M481" s="260"/>
      <c r="N481" s="260"/>
      <c r="O481" s="260"/>
      <c r="P481" s="260"/>
      <c r="Q481" s="260"/>
      <c r="R481" s="260"/>
      <c r="S481" s="260"/>
      <c r="T481" s="260"/>
      <c r="U481" s="260"/>
      <c r="V481" s="260"/>
      <c r="W481" s="260"/>
      <c r="X481" s="260"/>
      <c r="Y481" s="260"/>
      <c r="Z481" s="260"/>
      <c r="AA481" s="260"/>
      <c r="AB481" s="260"/>
      <c r="AC481" s="260"/>
      <c r="AD481" s="260"/>
      <c r="AE481" s="260"/>
      <c r="AF481" s="260"/>
      <c r="AG481" s="260"/>
      <c r="AH481" s="260"/>
      <c r="AI481" s="260"/>
      <c r="AJ481" s="260"/>
      <c r="AK481" s="260"/>
      <c r="AL481" s="260"/>
      <c r="AM481" s="260"/>
      <c r="AN481" s="260"/>
      <c r="AO481" s="260"/>
      <c r="AP481" s="260"/>
      <c r="AQ481" s="12"/>
    </row>
    <row r="482" spans="1:43" s="7" customFormat="1" x14ac:dyDescent="0.2">
      <c r="A482" s="144" t="s">
        <v>638</v>
      </c>
      <c r="B482" s="145" t="s">
        <v>519</v>
      </c>
      <c r="C482" s="146" t="s">
        <v>756</v>
      </c>
      <c r="D482" s="150" t="s">
        <v>1</v>
      </c>
      <c r="E482" s="148">
        <v>50</v>
      </c>
      <c r="F482" s="149">
        <v>32.340000000000003</v>
      </c>
      <c r="G482" s="38">
        <f t="shared" si="10"/>
        <v>1617.0000000000002</v>
      </c>
      <c r="H482" s="259"/>
      <c r="I482" s="260"/>
      <c r="J482" s="260"/>
      <c r="K482" s="260"/>
      <c r="L482" s="260"/>
      <c r="M482" s="260"/>
      <c r="N482" s="260"/>
      <c r="O482" s="260"/>
      <c r="P482" s="260"/>
      <c r="Q482" s="260"/>
      <c r="R482" s="260"/>
      <c r="S482" s="260"/>
      <c r="T482" s="260"/>
      <c r="U482" s="260"/>
      <c r="V482" s="260"/>
      <c r="W482" s="260"/>
      <c r="X482" s="260"/>
      <c r="Y482" s="260"/>
      <c r="Z482" s="260"/>
      <c r="AA482" s="260"/>
      <c r="AB482" s="260"/>
      <c r="AC482" s="260"/>
      <c r="AD482" s="260"/>
      <c r="AE482" s="260"/>
      <c r="AF482" s="260"/>
      <c r="AG482" s="260"/>
      <c r="AH482" s="260"/>
      <c r="AI482" s="260"/>
      <c r="AJ482" s="260"/>
      <c r="AK482" s="260"/>
      <c r="AL482" s="260"/>
      <c r="AM482" s="260"/>
      <c r="AN482" s="260"/>
      <c r="AO482" s="260"/>
      <c r="AP482" s="260"/>
      <c r="AQ482" s="12"/>
    </row>
    <row r="483" spans="1:43" s="7" customFormat="1" x14ac:dyDescent="0.2">
      <c r="A483" s="144" t="s">
        <v>639</v>
      </c>
      <c r="B483" s="145" t="s">
        <v>520</v>
      </c>
      <c r="C483" s="146" t="s">
        <v>757</v>
      </c>
      <c r="D483" s="150" t="s">
        <v>1</v>
      </c>
      <c r="E483" s="148">
        <v>40</v>
      </c>
      <c r="F483" s="149">
        <v>39.090000000000003</v>
      </c>
      <c r="G483" s="38">
        <f t="shared" si="10"/>
        <v>1563.6000000000001</v>
      </c>
      <c r="H483" s="259"/>
      <c r="I483" s="260"/>
      <c r="J483" s="260"/>
      <c r="K483" s="260"/>
      <c r="L483" s="260"/>
      <c r="M483" s="260"/>
      <c r="N483" s="260"/>
      <c r="O483" s="260"/>
      <c r="P483" s="260"/>
      <c r="Q483" s="260"/>
      <c r="R483" s="260"/>
      <c r="S483" s="260"/>
      <c r="T483" s="260"/>
      <c r="U483" s="260"/>
      <c r="V483" s="260"/>
      <c r="W483" s="260"/>
      <c r="X483" s="260"/>
      <c r="Y483" s="260"/>
      <c r="Z483" s="260"/>
      <c r="AA483" s="260"/>
      <c r="AB483" s="260"/>
      <c r="AC483" s="260"/>
      <c r="AD483" s="260"/>
      <c r="AE483" s="260"/>
      <c r="AF483" s="260"/>
      <c r="AG483" s="260"/>
      <c r="AH483" s="260"/>
      <c r="AI483" s="260"/>
      <c r="AJ483" s="260"/>
      <c r="AK483" s="260"/>
      <c r="AL483" s="260"/>
      <c r="AM483" s="260"/>
      <c r="AN483" s="260"/>
      <c r="AO483" s="260"/>
      <c r="AP483" s="260"/>
      <c r="AQ483" s="12"/>
    </row>
    <row r="484" spans="1:43" s="7" customFormat="1" x14ac:dyDescent="0.2">
      <c r="A484" s="144" t="s">
        <v>640</v>
      </c>
      <c r="B484" s="145" t="s">
        <v>521</v>
      </c>
      <c r="C484" s="146" t="s">
        <v>758</v>
      </c>
      <c r="D484" s="150" t="s">
        <v>1</v>
      </c>
      <c r="E484" s="148">
        <v>20</v>
      </c>
      <c r="F484" s="149">
        <v>54.04</v>
      </c>
      <c r="G484" s="38">
        <f t="shared" si="10"/>
        <v>1080.8</v>
      </c>
      <c r="H484" s="259"/>
      <c r="I484" s="260"/>
      <c r="J484" s="260"/>
      <c r="K484" s="260"/>
      <c r="L484" s="260"/>
      <c r="M484" s="260"/>
      <c r="N484" s="260"/>
      <c r="O484" s="260"/>
      <c r="P484" s="260"/>
      <c r="Q484" s="260"/>
      <c r="R484" s="260"/>
      <c r="S484" s="260"/>
      <c r="T484" s="260"/>
      <c r="U484" s="260"/>
      <c r="V484" s="260"/>
      <c r="W484" s="260"/>
      <c r="X484" s="260"/>
      <c r="Y484" s="260"/>
      <c r="Z484" s="260"/>
      <c r="AA484" s="260"/>
      <c r="AB484" s="260"/>
      <c r="AC484" s="260"/>
      <c r="AD484" s="260"/>
      <c r="AE484" s="260"/>
      <c r="AF484" s="260"/>
      <c r="AG484" s="260"/>
      <c r="AH484" s="260"/>
      <c r="AI484" s="260"/>
      <c r="AJ484" s="260"/>
      <c r="AK484" s="260"/>
      <c r="AL484" s="260"/>
      <c r="AM484" s="260"/>
      <c r="AN484" s="260"/>
      <c r="AO484" s="260"/>
      <c r="AP484" s="260"/>
      <c r="AQ484" s="12"/>
    </row>
    <row r="485" spans="1:43" s="7" customFormat="1" x14ac:dyDescent="0.2">
      <c r="A485" s="144" t="s">
        <v>641</v>
      </c>
      <c r="B485" s="145" t="s">
        <v>522</v>
      </c>
      <c r="C485" s="146" t="s">
        <v>759</v>
      </c>
      <c r="D485" s="150" t="s">
        <v>1</v>
      </c>
      <c r="E485" s="148">
        <v>20</v>
      </c>
      <c r="F485" s="149">
        <v>8.19</v>
      </c>
      <c r="G485" s="38">
        <f t="shared" si="10"/>
        <v>163.79999999999998</v>
      </c>
      <c r="H485" s="259"/>
      <c r="I485" s="260"/>
      <c r="J485" s="260"/>
      <c r="K485" s="260"/>
      <c r="L485" s="260"/>
      <c r="M485" s="260"/>
      <c r="N485" s="260"/>
      <c r="O485" s="260"/>
      <c r="P485" s="260"/>
      <c r="Q485" s="260"/>
      <c r="R485" s="260"/>
      <c r="S485" s="260"/>
      <c r="T485" s="260"/>
      <c r="U485" s="260"/>
      <c r="V485" s="260"/>
      <c r="W485" s="260"/>
      <c r="X485" s="260"/>
      <c r="Y485" s="260"/>
      <c r="Z485" s="260"/>
      <c r="AA485" s="260"/>
      <c r="AB485" s="260"/>
      <c r="AC485" s="260"/>
      <c r="AD485" s="260"/>
      <c r="AE485" s="260"/>
      <c r="AF485" s="260"/>
      <c r="AG485" s="260"/>
      <c r="AH485" s="260"/>
      <c r="AI485" s="260"/>
      <c r="AJ485" s="260"/>
      <c r="AK485" s="260"/>
      <c r="AL485" s="260"/>
      <c r="AM485" s="260"/>
      <c r="AN485" s="260"/>
      <c r="AO485" s="260"/>
      <c r="AP485" s="260"/>
      <c r="AQ485" s="12"/>
    </row>
    <row r="486" spans="1:43" s="7" customFormat="1" x14ac:dyDescent="0.2">
      <c r="A486" s="144" t="s">
        <v>642</v>
      </c>
      <c r="B486" s="145" t="s">
        <v>523</v>
      </c>
      <c r="C486" s="146" t="s">
        <v>760</v>
      </c>
      <c r="D486" s="150" t="s">
        <v>1</v>
      </c>
      <c r="E486" s="148">
        <v>20</v>
      </c>
      <c r="F486" s="149">
        <v>12.89</v>
      </c>
      <c r="G486" s="38">
        <f t="shared" si="10"/>
        <v>257.8</v>
      </c>
      <c r="H486" s="259"/>
      <c r="I486" s="260"/>
      <c r="J486" s="260"/>
      <c r="K486" s="260"/>
      <c r="L486" s="260"/>
      <c r="M486" s="260"/>
      <c r="N486" s="260"/>
      <c r="O486" s="260"/>
      <c r="P486" s="260"/>
      <c r="Q486" s="260"/>
      <c r="R486" s="260"/>
      <c r="S486" s="260"/>
      <c r="T486" s="260"/>
      <c r="U486" s="260"/>
      <c r="V486" s="260"/>
      <c r="W486" s="260"/>
      <c r="X486" s="260"/>
      <c r="Y486" s="260"/>
      <c r="Z486" s="260"/>
      <c r="AA486" s="260"/>
      <c r="AB486" s="260"/>
      <c r="AC486" s="260"/>
      <c r="AD486" s="260"/>
      <c r="AE486" s="260"/>
      <c r="AF486" s="260"/>
      <c r="AG486" s="260"/>
      <c r="AH486" s="260"/>
      <c r="AI486" s="260"/>
      <c r="AJ486" s="260"/>
      <c r="AK486" s="260"/>
      <c r="AL486" s="260"/>
      <c r="AM486" s="260"/>
      <c r="AN486" s="260"/>
      <c r="AO486" s="260"/>
      <c r="AP486" s="260"/>
      <c r="AQ486" s="12"/>
    </row>
    <row r="487" spans="1:43" s="7" customFormat="1" x14ac:dyDescent="0.2">
      <c r="A487" s="144" t="s">
        <v>643</v>
      </c>
      <c r="B487" s="145" t="s">
        <v>524</v>
      </c>
      <c r="C487" s="146" t="s">
        <v>761</v>
      </c>
      <c r="D487" s="150" t="s">
        <v>1</v>
      </c>
      <c r="E487" s="148">
        <v>10</v>
      </c>
      <c r="F487" s="149">
        <v>15.97</v>
      </c>
      <c r="G487" s="38">
        <f t="shared" si="10"/>
        <v>159.70000000000002</v>
      </c>
      <c r="H487" s="259"/>
      <c r="I487" s="260"/>
      <c r="J487" s="260"/>
      <c r="K487" s="260"/>
      <c r="L487" s="260"/>
      <c r="M487" s="260"/>
      <c r="N487" s="260"/>
      <c r="O487" s="260"/>
      <c r="P487" s="260"/>
      <c r="Q487" s="260"/>
      <c r="R487" s="260"/>
      <c r="S487" s="260"/>
      <c r="T487" s="260"/>
      <c r="U487" s="260"/>
      <c r="V487" s="260"/>
      <c r="W487" s="260"/>
      <c r="X487" s="260"/>
      <c r="Y487" s="260"/>
      <c r="Z487" s="260"/>
      <c r="AA487" s="260"/>
      <c r="AB487" s="260"/>
      <c r="AC487" s="260"/>
      <c r="AD487" s="260"/>
      <c r="AE487" s="260"/>
      <c r="AF487" s="260"/>
      <c r="AG487" s="260"/>
      <c r="AH487" s="260"/>
      <c r="AI487" s="260"/>
      <c r="AJ487" s="260"/>
      <c r="AK487" s="260"/>
      <c r="AL487" s="260"/>
      <c r="AM487" s="260"/>
      <c r="AN487" s="260"/>
      <c r="AO487" s="260"/>
      <c r="AP487" s="260"/>
      <c r="AQ487" s="12"/>
    </row>
    <row r="488" spans="1:43" s="7" customFormat="1" ht="25.5" x14ac:dyDescent="0.2">
      <c r="A488" s="144" t="s">
        <v>644</v>
      </c>
      <c r="B488" s="145" t="s">
        <v>525</v>
      </c>
      <c r="C488" s="146" t="s">
        <v>762</v>
      </c>
      <c r="D488" s="150" t="s">
        <v>1</v>
      </c>
      <c r="E488" s="148">
        <v>100</v>
      </c>
      <c r="F488" s="149">
        <v>5.12</v>
      </c>
      <c r="G488" s="38">
        <f t="shared" si="10"/>
        <v>512</v>
      </c>
      <c r="H488" s="259"/>
      <c r="I488" s="260"/>
      <c r="J488" s="260"/>
      <c r="K488" s="260"/>
      <c r="L488" s="260"/>
      <c r="M488" s="260"/>
      <c r="N488" s="260"/>
      <c r="O488" s="260"/>
      <c r="P488" s="260"/>
      <c r="Q488" s="260"/>
      <c r="R488" s="260"/>
      <c r="S488" s="260"/>
      <c r="T488" s="260"/>
      <c r="U488" s="260"/>
      <c r="V488" s="260"/>
      <c r="W488" s="260"/>
      <c r="X488" s="260"/>
      <c r="Y488" s="260"/>
      <c r="Z488" s="260"/>
      <c r="AA488" s="260"/>
      <c r="AB488" s="260"/>
      <c r="AC488" s="260"/>
      <c r="AD488" s="260"/>
      <c r="AE488" s="260"/>
      <c r="AF488" s="260"/>
      <c r="AG488" s="260"/>
      <c r="AH488" s="260"/>
      <c r="AI488" s="260"/>
      <c r="AJ488" s="260"/>
      <c r="AK488" s="260"/>
      <c r="AL488" s="260"/>
      <c r="AM488" s="260"/>
      <c r="AN488" s="260"/>
      <c r="AO488" s="260"/>
      <c r="AP488" s="260"/>
      <c r="AQ488" s="12"/>
    </row>
    <row r="489" spans="1:43" s="7" customFormat="1" ht="25.5" x14ac:dyDescent="0.2">
      <c r="A489" s="144" t="s">
        <v>645</v>
      </c>
      <c r="B489" s="145" t="s">
        <v>526</v>
      </c>
      <c r="C489" s="146" t="s">
        <v>763</v>
      </c>
      <c r="D489" s="150" t="s">
        <v>1</v>
      </c>
      <c r="E489" s="148">
        <v>80</v>
      </c>
      <c r="F489" s="149">
        <v>5.42</v>
      </c>
      <c r="G489" s="38">
        <f t="shared" si="10"/>
        <v>433.6</v>
      </c>
      <c r="H489" s="259"/>
      <c r="I489" s="260"/>
      <c r="J489" s="260"/>
      <c r="K489" s="260"/>
      <c r="L489" s="260"/>
      <c r="M489" s="260"/>
      <c r="N489" s="260"/>
      <c r="O489" s="260"/>
      <c r="P489" s="260"/>
      <c r="Q489" s="260"/>
      <c r="R489" s="260"/>
      <c r="S489" s="260"/>
      <c r="T489" s="260"/>
      <c r="U489" s="260"/>
      <c r="V489" s="260"/>
      <c r="W489" s="260"/>
      <c r="X489" s="260"/>
      <c r="Y489" s="260"/>
      <c r="Z489" s="260"/>
      <c r="AA489" s="260"/>
      <c r="AB489" s="260"/>
      <c r="AC489" s="260"/>
      <c r="AD489" s="260"/>
      <c r="AE489" s="260"/>
      <c r="AF489" s="260"/>
      <c r="AG489" s="260"/>
      <c r="AH489" s="260"/>
      <c r="AI489" s="260"/>
      <c r="AJ489" s="260"/>
      <c r="AK489" s="260"/>
      <c r="AL489" s="260"/>
      <c r="AM489" s="260"/>
      <c r="AN489" s="260"/>
      <c r="AO489" s="260"/>
      <c r="AP489" s="260"/>
      <c r="AQ489" s="12"/>
    </row>
    <row r="490" spans="1:43" s="7" customFormat="1" ht="25.5" x14ac:dyDescent="0.2">
      <c r="A490" s="144" t="s">
        <v>646</v>
      </c>
      <c r="B490" s="145" t="s">
        <v>527</v>
      </c>
      <c r="C490" s="146" t="s">
        <v>764</v>
      </c>
      <c r="D490" s="150" t="s">
        <v>1</v>
      </c>
      <c r="E490" s="148">
        <v>50</v>
      </c>
      <c r="F490" s="149">
        <v>5.94</v>
      </c>
      <c r="G490" s="38">
        <f t="shared" si="10"/>
        <v>297</v>
      </c>
      <c r="H490" s="259"/>
      <c r="I490" s="260"/>
      <c r="J490" s="260"/>
      <c r="K490" s="260"/>
      <c r="L490" s="260"/>
      <c r="M490" s="260"/>
      <c r="N490" s="260"/>
      <c r="O490" s="260"/>
      <c r="P490" s="260"/>
      <c r="Q490" s="260"/>
      <c r="R490" s="260"/>
      <c r="S490" s="260"/>
      <c r="T490" s="260"/>
      <c r="U490" s="260"/>
      <c r="V490" s="260"/>
      <c r="W490" s="260"/>
      <c r="X490" s="260"/>
      <c r="Y490" s="260"/>
      <c r="Z490" s="260"/>
      <c r="AA490" s="260"/>
      <c r="AB490" s="260"/>
      <c r="AC490" s="260"/>
      <c r="AD490" s="260"/>
      <c r="AE490" s="260"/>
      <c r="AF490" s="260"/>
      <c r="AG490" s="260"/>
      <c r="AH490" s="260"/>
      <c r="AI490" s="260"/>
      <c r="AJ490" s="260"/>
      <c r="AK490" s="260"/>
      <c r="AL490" s="260"/>
      <c r="AM490" s="260"/>
      <c r="AN490" s="260"/>
      <c r="AO490" s="260"/>
      <c r="AP490" s="260"/>
      <c r="AQ490" s="12"/>
    </row>
    <row r="491" spans="1:43" s="7" customFormat="1" ht="25.5" x14ac:dyDescent="0.2">
      <c r="A491" s="144" t="s">
        <v>647</v>
      </c>
      <c r="B491" s="146" t="s">
        <v>528</v>
      </c>
      <c r="C491" s="146" t="s">
        <v>765</v>
      </c>
      <c r="D491" s="150" t="s">
        <v>1</v>
      </c>
      <c r="E491" s="148">
        <v>50</v>
      </c>
      <c r="F491" s="149">
        <v>2.35</v>
      </c>
      <c r="G491" s="38">
        <f t="shared" si="10"/>
        <v>117.5</v>
      </c>
      <c r="H491" s="259"/>
      <c r="I491" s="260"/>
      <c r="J491" s="260"/>
      <c r="K491" s="260"/>
      <c r="L491" s="260"/>
      <c r="M491" s="260"/>
      <c r="N491" s="260"/>
      <c r="O491" s="260"/>
      <c r="P491" s="260"/>
      <c r="Q491" s="260"/>
      <c r="R491" s="260"/>
      <c r="S491" s="260"/>
      <c r="T491" s="260"/>
      <c r="U491" s="260"/>
      <c r="V491" s="260"/>
      <c r="W491" s="260"/>
      <c r="X491" s="260"/>
      <c r="Y491" s="260"/>
      <c r="Z491" s="260"/>
      <c r="AA491" s="260"/>
      <c r="AB491" s="260"/>
      <c r="AC491" s="260"/>
      <c r="AD491" s="260"/>
      <c r="AE491" s="260"/>
      <c r="AF491" s="260"/>
      <c r="AG491" s="260"/>
      <c r="AH491" s="260"/>
      <c r="AI491" s="260"/>
      <c r="AJ491" s="260"/>
      <c r="AK491" s="260"/>
      <c r="AL491" s="260"/>
      <c r="AM491" s="260"/>
      <c r="AN491" s="260"/>
      <c r="AO491" s="260"/>
      <c r="AP491" s="260"/>
      <c r="AQ491" s="12"/>
    </row>
    <row r="492" spans="1:43" s="7" customFormat="1" ht="25.5" x14ac:dyDescent="0.2">
      <c r="A492" s="144" t="s">
        <v>648</v>
      </c>
      <c r="B492" s="146" t="s">
        <v>529</v>
      </c>
      <c r="C492" s="146" t="s">
        <v>766</v>
      </c>
      <c r="D492" s="150" t="s">
        <v>1</v>
      </c>
      <c r="E492" s="148">
        <v>40</v>
      </c>
      <c r="F492" s="149">
        <v>2.97</v>
      </c>
      <c r="G492" s="38">
        <f t="shared" si="10"/>
        <v>118.80000000000001</v>
      </c>
      <c r="H492" s="259"/>
      <c r="I492" s="260"/>
      <c r="J492" s="260"/>
      <c r="K492" s="260"/>
      <c r="L492" s="260"/>
      <c r="M492" s="260"/>
      <c r="N492" s="260"/>
      <c r="O492" s="260"/>
      <c r="P492" s="260"/>
      <c r="Q492" s="260"/>
      <c r="R492" s="260"/>
      <c r="S492" s="260"/>
      <c r="T492" s="260"/>
      <c r="U492" s="260"/>
      <c r="V492" s="260"/>
      <c r="W492" s="260"/>
      <c r="X492" s="260"/>
      <c r="Y492" s="260"/>
      <c r="Z492" s="260"/>
      <c r="AA492" s="260"/>
      <c r="AB492" s="260"/>
      <c r="AC492" s="260"/>
      <c r="AD492" s="260"/>
      <c r="AE492" s="260"/>
      <c r="AF492" s="260"/>
      <c r="AG492" s="260"/>
      <c r="AH492" s="260"/>
      <c r="AI492" s="260"/>
      <c r="AJ492" s="260"/>
      <c r="AK492" s="260"/>
      <c r="AL492" s="260"/>
      <c r="AM492" s="260"/>
      <c r="AN492" s="260"/>
      <c r="AO492" s="260"/>
      <c r="AP492" s="260"/>
      <c r="AQ492" s="12"/>
    </row>
    <row r="493" spans="1:43" s="7" customFormat="1" ht="25.5" x14ac:dyDescent="0.2">
      <c r="A493" s="144" t="s">
        <v>649</v>
      </c>
      <c r="B493" s="146" t="s">
        <v>530</v>
      </c>
      <c r="C493" s="146" t="s">
        <v>767</v>
      </c>
      <c r="D493" s="150" t="s">
        <v>1</v>
      </c>
      <c r="E493" s="148">
        <v>50</v>
      </c>
      <c r="F493" s="149">
        <v>3.48</v>
      </c>
      <c r="G493" s="38">
        <f t="shared" si="10"/>
        <v>174</v>
      </c>
      <c r="H493" s="259"/>
      <c r="I493" s="260"/>
      <c r="J493" s="260"/>
      <c r="K493" s="260"/>
      <c r="L493" s="260"/>
      <c r="M493" s="260"/>
      <c r="N493" s="260"/>
      <c r="O493" s="260"/>
      <c r="P493" s="260"/>
      <c r="Q493" s="260"/>
      <c r="R493" s="260"/>
      <c r="S493" s="260"/>
      <c r="T493" s="260"/>
      <c r="U493" s="260"/>
      <c r="V493" s="260"/>
      <c r="W493" s="260"/>
      <c r="X493" s="260"/>
      <c r="Y493" s="260"/>
      <c r="Z493" s="260"/>
      <c r="AA493" s="260"/>
      <c r="AB493" s="260"/>
      <c r="AC493" s="260"/>
      <c r="AD493" s="260"/>
      <c r="AE493" s="260"/>
      <c r="AF493" s="260"/>
      <c r="AG493" s="260"/>
      <c r="AH493" s="260"/>
      <c r="AI493" s="260"/>
      <c r="AJ493" s="260"/>
      <c r="AK493" s="260"/>
      <c r="AL493" s="260"/>
      <c r="AM493" s="260"/>
      <c r="AN493" s="260"/>
      <c r="AO493" s="260"/>
      <c r="AP493" s="260"/>
      <c r="AQ493" s="12"/>
    </row>
    <row r="494" spans="1:43" s="7" customFormat="1" ht="25.5" x14ac:dyDescent="0.2">
      <c r="A494" s="144" t="s">
        <v>650</v>
      </c>
      <c r="B494" s="146" t="s">
        <v>531</v>
      </c>
      <c r="C494" s="146" t="s">
        <v>768</v>
      </c>
      <c r="D494" s="150" t="s">
        <v>1</v>
      </c>
      <c r="E494" s="148">
        <v>600</v>
      </c>
      <c r="F494" s="149">
        <v>12.18</v>
      </c>
      <c r="G494" s="38">
        <f t="shared" si="10"/>
        <v>7308</v>
      </c>
      <c r="H494" s="259"/>
      <c r="I494" s="260"/>
      <c r="J494" s="260"/>
      <c r="K494" s="260"/>
      <c r="L494" s="260"/>
      <c r="M494" s="260"/>
      <c r="N494" s="260"/>
      <c r="O494" s="260"/>
      <c r="P494" s="260"/>
      <c r="Q494" s="260"/>
      <c r="R494" s="260"/>
      <c r="S494" s="260"/>
      <c r="T494" s="260"/>
      <c r="U494" s="260"/>
      <c r="V494" s="260"/>
      <c r="W494" s="260"/>
      <c r="X494" s="260"/>
      <c r="Y494" s="260"/>
      <c r="Z494" s="260"/>
      <c r="AA494" s="260"/>
      <c r="AB494" s="260"/>
      <c r="AC494" s="260"/>
      <c r="AD494" s="260"/>
      <c r="AE494" s="260"/>
      <c r="AF494" s="260"/>
      <c r="AG494" s="260"/>
      <c r="AH494" s="260"/>
      <c r="AI494" s="260"/>
      <c r="AJ494" s="260"/>
      <c r="AK494" s="260"/>
      <c r="AL494" s="260"/>
      <c r="AM494" s="260"/>
      <c r="AN494" s="260"/>
      <c r="AO494" s="260"/>
      <c r="AP494" s="260"/>
      <c r="AQ494" s="12"/>
    </row>
    <row r="495" spans="1:43" s="7" customFormat="1" ht="25.5" x14ac:dyDescent="0.2">
      <c r="A495" s="144" t="s">
        <v>651</v>
      </c>
      <c r="B495" s="146" t="s">
        <v>532</v>
      </c>
      <c r="C495" s="146" t="s">
        <v>769</v>
      </c>
      <c r="D495" s="150" t="s">
        <v>1</v>
      </c>
      <c r="E495" s="148">
        <v>600</v>
      </c>
      <c r="F495" s="149">
        <v>13.1</v>
      </c>
      <c r="G495" s="38">
        <f t="shared" si="10"/>
        <v>7860</v>
      </c>
      <c r="H495" s="259"/>
      <c r="I495" s="260"/>
      <c r="J495" s="260"/>
      <c r="K495" s="260"/>
      <c r="L495" s="260"/>
      <c r="M495" s="260"/>
      <c r="N495" s="260"/>
      <c r="O495" s="260"/>
      <c r="P495" s="260"/>
      <c r="Q495" s="260"/>
      <c r="R495" s="260"/>
      <c r="S495" s="260"/>
      <c r="T495" s="260"/>
      <c r="U495" s="260"/>
      <c r="V495" s="260"/>
      <c r="W495" s="260"/>
      <c r="X495" s="260"/>
      <c r="Y495" s="260"/>
      <c r="Z495" s="260"/>
      <c r="AA495" s="260"/>
      <c r="AB495" s="260"/>
      <c r="AC495" s="260"/>
      <c r="AD495" s="260"/>
      <c r="AE495" s="260"/>
      <c r="AF495" s="260"/>
      <c r="AG495" s="260"/>
      <c r="AH495" s="260"/>
      <c r="AI495" s="260"/>
      <c r="AJ495" s="260"/>
      <c r="AK495" s="260"/>
      <c r="AL495" s="260"/>
      <c r="AM495" s="260"/>
      <c r="AN495" s="260"/>
      <c r="AO495" s="260"/>
      <c r="AP495" s="260"/>
      <c r="AQ495" s="12"/>
    </row>
    <row r="496" spans="1:43" s="7" customFormat="1" ht="25.5" x14ac:dyDescent="0.2">
      <c r="A496" s="144" t="s">
        <v>652</v>
      </c>
      <c r="B496" s="146" t="s">
        <v>533</v>
      </c>
      <c r="C496" s="146" t="s">
        <v>770</v>
      </c>
      <c r="D496" s="79" t="s">
        <v>17</v>
      </c>
      <c r="E496" s="148">
        <v>10</v>
      </c>
      <c r="F496" s="149">
        <v>7.27</v>
      </c>
      <c r="G496" s="38">
        <f t="shared" si="10"/>
        <v>72.699999999999989</v>
      </c>
      <c r="H496" s="259"/>
      <c r="I496" s="260"/>
      <c r="J496" s="260"/>
      <c r="K496" s="260"/>
      <c r="L496" s="260"/>
      <c r="M496" s="260"/>
      <c r="N496" s="260"/>
      <c r="O496" s="260"/>
      <c r="P496" s="260"/>
      <c r="Q496" s="260"/>
      <c r="R496" s="260"/>
      <c r="S496" s="260"/>
      <c r="T496" s="260"/>
      <c r="U496" s="260"/>
      <c r="V496" s="260"/>
      <c r="W496" s="260"/>
      <c r="X496" s="260"/>
      <c r="Y496" s="260"/>
      <c r="Z496" s="260"/>
      <c r="AA496" s="260"/>
      <c r="AB496" s="260"/>
      <c r="AC496" s="260"/>
      <c r="AD496" s="260"/>
      <c r="AE496" s="260"/>
      <c r="AF496" s="260"/>
      <c r="AG496" s="260"/>
      <c r="AH496" s="260"/>
      <c r="AI496" s="260"/>
      <c r="AJ496" s="260"/>
      <c r="AK496" s="260"/>
      <c r="AL496" s="260"/>
      <c r="AM496" s="260"/>
      <c r="AN496" s="260"/>
      <c r="AO496" s="260"/>
      <c r="AP496" s="260"/>
      <c r="AQ496" s="12"/>
    </row>
    <row r="497" spans="1:43" s="7" customFormat="1" ht="25.5" x14ac:dyDescent="0.2">
      <c r="A497" s="144" t="s">
        <v>653</v>
      </c>
      <c r="B497" s="146" t="s">
        <v>534</v>
      </c>
      <c r="C497" s="146" t="s">
        <v>771</v>
      </c>
      <c r="D497" s="79" t="s">
        <v>17</v>
      </c>
      <c r="E497" s="148">
        <v>10</v>
      </c>
      <c r="F497" s="149">
        <v>9.11</v>
      </c>
      <c r="G497" s="38">
        <f t="shared" si="10"/>
        <v>91.1</v>
      </c>
      <c r="H497" s="259"/>
      <c r="I497" s="260"/>
      <c r="J497" s="260"/>
      <c r="K497" s="260"/>
      <c r="L497" s="260"/>
      <c r="M497" s="260"/>
      <c r="N497" s="260"/>
      <c r="O497" s="260"/>
      <c r="P497" s="260"/>
      <c r="Q497" s="260"/>
      <c r="R497" s="260"/>
      <c r="S497" s="260"/>
      <c r="T497" s="260"/>
      <c r="U497" s="260"/>
      <c r="V497" s="260"/>
      <c r="W497" s="260"/>
      <c r="X497" s="260"/>
      <c r="Y497" s="260"/>
      <c r="Z497" s="260"/>
      <c r="AA497" s="260"/>
      <c r="AB497" s="260"/>
      <c r="AC497" s="260"/>
      <c r="AD497" s="260"/>
      <c r="AE497" s="260"/>
      <c r="AF497" s="260"/>
      <c r="AG497" s="260"/>
      <c r="AH497" s="260"/>
      <c r="AI497" s="260"/>
      <c r="AJ497" s="260"/>
      <c r="AK497" s="260"/>
      <c r="AL497" s="260"/>
      <c r="AM497" s="260"/>
      <c r="AN497" s="260"/>
      <c r="AO497" s="260"/>
      <c r="AP497" s="260"/>
      <c r="AQ497" s="12"/>
    </row>
    <row r="498" spans="1:43" s="7" customFormat="1" ht="25.5" x14ac:dyDescent="0.2">
      <c r="A498" s="144" t="s">
        <v>654</v>
      </c>
      <c r="B498" s="146" t="s">
        <v>535</v>
      </c>
      <c r="C498" s="146" t="s">
        <v>772</v>
      </c>
      <c r="D498" s="79" t="s">
        <v>17</v>
      </c>
      <c r="E498" s="148">
        <v>6</v>
      </c>
      <c r="F498" s="149">
        <v>16.989999999999998</v>
      </c>
      <c r="G498" s="38">
        <f t="shared" ref="G498:G552" si="11">E498*F498</f>
        <v>101.94</v>
      </c>
      <c r="H498" s="259"/>
      <c r="I498" s="260"/>
      <c r="J498" s="260"/>
      <c r="K498" s="260"/>
      <c r="L498" s="260"/>
      <c r="M498" s="260"/>
      <c r="N498" s="260"/>
      <c r="O498" s="260"/>
      <c r="P498" s="260"/>
      <c r="Q498" s="260"/>
      <c r="R498" s="260"/>
      <c r="S498" s="260"/>
      <c r="T498" s="260"/>
      <c r="U498" s="260"/>
      <c r="V498" s="260"/>
      <c r="W498" s="260"/>
      <c r="X498" s="260"/>
      <c r="Y498" s="260"/>
      <c r="Z498" s="260"/>
      <c r="AA498" s="260"/>
      <c r="AB498" s="260"/>
      <c r="AC498" s="260"/>
      <c r="AD498" s="260"/>
      <c r="AE498" s="260"/>
      <c r="AF498" s="260"/>
      <c r="AG498" s="260"/>
      <c r="AH498" s="260"/>
      <c r="AI498" s="260"/>
      <c r="AJ498" s="260"/>
      <c r="AK498" s="260"/>
      <c r="AL498" s="260"/>
      <c r="AM498" s="260"/>
      <c r="AN498" s="260"/>
      <c r="AO498" s="260"/>
      <c r="AP498" s="260"/>
      <c r="AQ498" s="12"/>
    </row>
    <row r="499" spans="1:43" s="7" customFormat="1" ht="25.5" x14ac:dyDescent="0.2">
      <c r="A499" s="144" t="s">
        <v>655</v>
      </c>
      <c r="B499" s="146" t="s">
        <v>536</v>
      </c>
      <c r="C499" s="146" t="s">
        <v>773</v>
      </c>
      <c r="D499" s="79" t="s">
        <v>17</v>
      </c>
      <c r="E499" s="148">
        <v>8</v>
      </c>
      <c r="F499" s="149">
        <v>32.24</v>
      </c>
      <c r="G499" s="38">
        <f t="shared" si="11"/>
        <v>257.92</v>
      </c>
      <c r="H499" s="259"/>
      <c r="I499" s="260"/>
      <c r="J499" s="260"/>
      <c r="K499" s="260"/>
      <c r="L499" s="260"/>
      <c r="M499" s="260"/>
      <c r="N499" s="260"/>
      <c r="O499" s="260"/>
      <c r="P499" s="260"/>
      <c r="Q499" s="260"/>
      <c r="R499" s="260"/>
      <c r="S499" s="260"/>
      <c r="T499" s="260"/>
      <c r="U499" s="260"/>
      <c r="V499" s="260"/>
      <c r="W499" s="260"/>
      <c r="X499" s="260"/>
      <c r="Y499" s="260"/>
      <c r="Z499" s="260"/>
      <c r="AA499" s="260"/>
      <c r="AB499" s="260"/>
      <c r="AC499" s="260"/>
      <c r="AD499" s="260"/>
      <c r="AE499" s="260"/>
      <c r="AF499" s="260"/>
      <c r="AG499" s="260"/>
      <c r="AH499" s="260"/>
      <c r="AI499" s="260"/>
      <c r="AJ499" s="260"/>
      <c r="AK499" s="260"/>
      <c r="AL499" s="260"/>
      <c r="AM499" s="260"/>
      <c r="AN499" s="260"/>
      <c r="AO499" s="260"/>
      <c r="AP499" s="260"/>
      <c r="AQ499" s="12"/>
    </row>
    <row r="500" spans="1:43" s="7" customFormat="1" x14ac:dyDescent="0.2">
      <c r="A500" s="144" t="s">
        <v>656</v>
      </c>
      <c r="B500" s="146" t="s">
        <v>537</v>
      </c>
      <c r="C500" s="146" t="s">
        <v>774</v>
      </c>
      <c r="D500" s="79" t="s">
        <v>17</v>
      </c>
      <c r="E500" s="148">
        <v>16</v>
      </c>
      <c r="F500" s="149">
        <v>166.51</v>
      </c>
      <c r="G500" s="38">
        <f t="shared" si="11"/>
        <v>2664.16</v>
      </c>
      <c r="H500" s="259"/>
      <c r="I500" s="260"/>
      <c r="J500" s="260"/>
      <c r="K500" s="260"/>
      <c r="L500" s="260"/>
      <c r="M500" s="260"/>
      <c r="N500" s="260"/>
      <c r="O500" s="260"/>
      <c r="P500" s="260"/>
      <c r="Q500" s="260"/>
      <c r="R500" s="260"/>
      <c r="S500" s="260"/>
      <c r="T500" s="260"/>
      <c r="U500" s="260"/>
      <c r="V500" s="260"/>
      <c r="W500" s="260"/>
      <c r="X500" s="260"/>
      <c r="Y500" s="260"/>
      <c r="Z500" s="260"/>
      <c r="AA500" s="260"/>
      <c r="AB500" s="260"/>
      <c r="AC500" s="260"/>
      <c r="AD500" s="260"/>
      <c r="AE500" s="260"/>
      <c r="AF500" s="260"/>
      <c r="AG500" s="260"/>
      <c r="AH500" s="260"/>
      <c r="AI500" s="260"/>
      <c r="AJ500" s="260"/>
      <c r="AK500" s="260"/>
      <c r="AL500" s="260"/>
      <c r="AM500" s="260"/>
      <c r="AN500" s="260"/>
      <c r="AO500" s="260"/>
      <c r="AP500" s="260"/>
      <c r="AQ500" s="12"/>
    </row>
    <row r="501" spans="1:43" s="7" customFormat="1" x14ac:dyDescent="0.2">
      <c r="A501" s="144" t="s">
        <v>657</v>
      </c>
      <c r="B501" s="145" t="s">
        <v>538</v>
      </c>
      <c r="C501" s="146" t="s">
        <v>775</v>
      </c>
      <c r="D501" s="150" t="s">
        <v>1</v>
      </c>
      <c r="E501" s="148">
        <v>50</v>
      </c>
      <c r="F501" s="149">
        <v>0.57999999999999996</v>
      </c>
      <c r="G501" s="38">
        <f t="shared" si="11"/>
        <v>28.999999999999996</v>
      </c>
      <c r="H501" s="259"/>
      <c r="I501" s="260"/>
      <c r="J501" s="260"/>
      <c r="K501" s="260"/>
      <c r="L501" s="260"/>
      <c r="M501" s="260"/>
      <c r="N501" s="260"/>
      <c r="O501" s="260"/>
      <c r="P501" s="260"/>
      <c r="Q501" s="260"/>
      <c r="R501" s="260"/>
      <c r="S501" s="260"/>
      <c r="T501" s="260"/>
      <c r="U501" s="260"/>
      <c r="V501" s="260"/>
      <c r="W501" s="260"/>
      <c r="X501" s="260"/>
      <c r="Y501" s="260"/>
      <c r="Z501" s="260"/>
      <c r="AA501" s="260"/>
      <c r="AB501" s="260"/>
      <c r="AC501" s="260"/>
      <c r="AD501" s="260"/>
      <c r="AE501" s="260"/>
      <c r="AF501" s="260"/>
      <c r="AG501" s="260"/>
      <c r="AH501" s="260"/>
      <c r="AI501" s="260"/>
      <c r="AJ501" s="260"/>
      <c r="AK501" s="260"/>
      <c r="AL501" s="260"/>
      <c r="AM501" s="260"/>
      <c r="AN501" s="260"/>
      <c r="AO501" s="260"/>
      <c r="AP501" s="260"/>
      <c r="AQ501" s="12"/>
    </row>
    <row r="502" spans="1:43" s="7" customFormat="1" x14ac:dyDescent="0.2">
      <c r="A502" s="144" t="s">
        <v>658</v>
      </c>
      <c r="B502" s="145" t="s">
        <v>539</v>
      </c>
      <c r="C502" s="146" t="s">
        <v>776</v>
      </c>
      <c r="D502" s="150" t="s">
        <v>1</v>
      </c>
      <c r="E502" s="148">
        <v>40</v>
      </c>
      <c r="F502" s="149">
        <v>0.87</v>
      </c>
      <c r="G502" s="38">
        <f t="shared" si="11"/>
        <v>34.799999999999997</v>
      </c>
      <c r="H502" s="259"/>
      <c r="I502" s="260"/>
      <c r="J502" s="260"/>
      <c r="K502" s="260"/>
      <c r="L502" s="260"/>
      <c r="M502" s="260"/>
      <c r="N502" s="260"/>
      <c r="O502" s="260"/>
      <c r="P502" s="260"/>
      <c r="Q502" s="260"/>
      <c r="R502" s="260"/>
      <c r="S502" s="260"/>
      <c r="T502" s="260"/>
      <c r="U502" s="260"/>
      <c r="V502" s="260"/>
      <c r="W502" s="260"/>
      <c r="X502" s="260"/>
      <c r="Y502" s="260"/>
      <c r="Z502" s="260"/>
      <c r="AA502" s="260"/>
      <c r="AB502" s="260"/>
      <c r="AC502" s="260"/>
      <c r="AD502" s="260"/>
      <c r="AE502" s="260"/>
      <c r="AF502" s="260"/>
      <c r="AG502" s="260"/>
      <c r="AH502" s="260"/>
      <c r="AI502" s="260"/>
      <c r="AJ502" s="260"/>
      <c r="AK502" s="260"/>
      <c r="AL502" s="260"/>
      <c r="AM502" s="260"/>
      <c r="AN502" s="260"/>
      <c r="AO502" s="260"/>
      <c r="AP502" s="260"/>
      <c r="AQ502" s="12"/>
    </row>
    <row r="503" spans="1:43" s="7" customFormat="1" x14ac:dyDescent="0.2">
      <c r="A503" s="144" t="s">
        <v>659</v>
      </c>
      <c r="B503" s="145" t="s">
        <v>540</v>
      </c>
      <c r="C503" s="146" t="s">
        <v>777</v>
      </c>
      <c r="D503" s="150" t="s">
        <v>1</v>
      </c>
      <c r="E503" s="148">
        <v>50</v>
      </c>
      <c r="F503" s="149">
        <v>1.2</v>
      </c>
      <c r="G503" s="38">
        <f t="shared" si="11"/>
        <v>60</v>
      </c>
      <c r="H503" s="259"/>
      <c r="I503" s="260"/>
      <c r="J503" s="260"/>
      <c r="K503" s="260"/>
      <c r="L503" s="260"/>
      <c r="M503" s="260"/>
      <c r="N503" s="260"/>
      <c r="O503" s="260"/>
      <c r="P503" s="260"/>
      <c r="Q503" s="260"/>
      <c r="R503" s="260"/>
      <c r="S503" s="260"/>
      <c r="T503" s="260"/>
      <c r="U503" s="260"/>
      <c r="V503" s="260"/>
      <c r="W503" s="260"/>
      <c r="X503" s="260"/>
      <c r="Y503" s="260"/>
      <c r="Z503" s="260"/>
      <c r="AA503" s="260"/>
      <c r="AB503" s="260"/>
      <c r="AC503" s="260"/>
      <c r="AD503" s="260"/>
      <c r="AE503" s="260"/>
      <c r="AF503" s="260"/>
      <c r="AG503" s="260"/>
      <c r="AH503" s="260"/>
      <c r="AI503" s="260"/>
      <c r="AJ503" s="260"/>
      <c r="AK503" s="260"/>
      <c r="AL503" s="260"/>
      <c r="AM503" s="260"/>
      <c r="AN503" s="260"/>
      <c r="AO503" s="260"/>
      <c r="AP503" s="260"/>
      <c r="AQ503" s="12"/>
    </row>
    <row r="504" spans="1:43" s="7" customFormat="1" x14ac:dyDescent="0.2">
      <c r="A504" s="144" t="s">
        <v>660</v>
      </c>
      <c r="B504" s="145" t="s">
        <v>541</v>
      </c>
      <c r="C504" s="146" t="s">
        <v>778</v>
      </c>
      <c r="D504" s="150" t="s">
        <v>1</v>
      </c>
      <c r="E504" s="148">
        <v>50</v>
      </c>
      <c r="F504" s="149">
        <v>1.52</v>
      </c>
      <c r="G504" s="38">
        <f t="shared" si="11"/>
        <v>76</v>
      </c>
      <c r="H504" s="259"/>
      <c r="I504" s="260"/>
      <c r="J504" s="260"/>
      <c r="K504" s="260"/>
      <c r="L504" s="260"/>
      <c r="M504" s="260"/>
      <c r="N504" s="260"/>
      <c r="O504" s="260"/>
      <c r="P504" s="260"/>
      <c r="Q504" s="260"/>
      <c r="R504" s="260"/>
      <c r="S504" s="260"/>
      <c r="T504" s="260"/>
      <c r="U504" s="260"/>
      <c r="V504" s="260"/>
      <c r="W504" s="260"/>
      <c r="X504" s="260"/>
      <c r="Y504" s="260"/>
      <c r="Z504" s="260"/>
      <c r="AA504" s="260"/>
      <c r="AB504" s="260"/>
      <c r="AC504" s="260"/>
      <c r="AD504" s="260"/>
      <c r="AE504" s="260"/>
      <c r="AF504" s="260"/>
      <c r="AG504" s="260"/>
      <c r="AH504" s="260"/>
      <c r="AI504" s="260"/>
      <c r="AJ504" s="260"/>
      <c r="AK504" s="260"/>
      <c r="AL504" s="260"/>
      <c r="AM504" s="260"/>
      <c r="AN504" s="260"/>
      <c r="AO504" s="260"/>
      <c r="AP504" s="260"/>
      <c r="AQ504" s="12"/>
    </row>
    <row r="505" spans="1:43" s="7" customFormat="1" x14ac:dyDescent="0.2">
      <c r="A505" s="144" t="s">
        <v>661</v>
      </c>
      <c r="B505" s="145" t="s">
        <v>542</v>
      </c>
      <c r="C505" s="146" t="s">
        <v>779</v>
      </c>
      <c r="D505" s="150" t="s">
        <v>1</v>
      </c>
      <c r="E505" s="148">
        <v>50</v>
      </c>
      <c r="F505" s="149">
        <v>2.0499999999999998</v>
      </c>
      <c r="G505" s="38">
        <f t="shared" si="11"/>
        <v>102.49999999999999</v>
      </c>
      <c r="H505" s="259"/>
      <c r="I505" s="260"/>
      <c r="J505" s="260"/>
      <c r="K505" s="260"/>
      <c r="L505" s="260"/>
      <c r="M505" s="260"/>
      <c r="N505" s="260"/>
      <c r="O505" s="260"/>
      <c r="P505" s="260"/>
      <c r="Q505" s="260"/>
      <c r="R505" s="260"/>
      <c r="S505" s="260"/>
      <c r="T505" s="260"/>
      <c r="U505" s="260"/>
      <c r="V505" s="260"/>
      <c r="W505" s="260"/>
      <c r="X505" s="260"/>
      <c r="Y505" s="260"/>
      <c r="Z505" s="260"/>
      <c r="AA505" s="260"/>
      <c r="AB505" s="260"/>
      <c r="AC505" s="260"/>
      <c r="AD505" s="260"/>
      <c r="AE505" s="260"/>
      <c r="AF505" s="260"/>
      <c r="AG505" s="260"/>
      <c r="AH505" s="260"/>
      <c r="AI505" s="260"/>
      <c r="AJ505" s="260"/>
      <c r="AK505" s="260"/>
      <c r="AL505" s="260"/>
      <c r="AM505" s="260"/>
      <c r="AN505" s="260"/>
      <c r="AO505" s="260"/>
      <c r="AP505" s="260"/>
      <c r="AQ505" s="12"/>
    </row>
    <row r="506" spans="1:43" s="7" customFormat="1" x14ac:dyDescent="0.2">
      <c r="A506" s="144" t="s">
        <v>662</v>
      </c>
      <c r="B506" s="145" t="s">
        <v>543</v>
      </c>
      <c r="C506" s="146" t="s">
        <v>780</v>
      </c>
      <c r="D506" s="150" t="s">
        <v>1</v>
      </c>
      <c r="E506" s="148">
        <v>40</v>
      </c>
      <c r="F506" s="149">
        <v>2.63</v>
      </c>
      <c r="G506" s="38">
        <f t="shared" si="11"/>
        <v>105.19999999999999</v>
      </c>
      <c r="H506" s="259"/>
      <c r="I506" s="260"/>
      <c r="J506" s="260"/>
      <c r="K506" s="260"/>
      <c r="L506" s="260"/>
      <c r="M506" s="260"/>
      <c r="N506" s="260"/>
      <c r="O506" s="260"/>
      <c r="P506" s="260"/>
      <c r="Q506" s="260"/>
      <c r="R506" s="260"/>
      <c r="S506" s="260"/>
      <c r="T506" s="260"/>
      <c r="U506" s="260"/>
      <c r="V506" s="260"/>
      <c r="W506" s="260"/>
      <c r="X506" s="260"/>
      <c r="Y506" s="260"/>
      <c r="Z506" s="260"/>
      <c r="AA506" s="260"/>
      <c r="AB506" s="260"/>
      <c r="AC506" s="260"/>
      <c r="AD506" s="260"/>
      <c r="AE506" s="260"/>
      <c r="AF506" s="260"/>
      <c r="AG506" s="260"/>
      <c r="AH506" s="260"/>
      <c r="AI506" s="260"/>
      <c r="AJ506" s="260"/>
      <c r="AK506" s="260"/>
      <c r="AL506" s="260"/>
      <c r="AM506" s="260"/>
      <c r="AN506" s="260"/>
      <c r="AO506" s="260"/>
      <c r="AP506" s="260"/>
      <c r="AQ506" s="12"/>
    </row>
    <row r="507" spans="1:43" s="7" customFormat="1" x14ac:dyDescent="0.2">
      <c r="A507" s="144" t="s">
        <v>663</v>
      </c>
      <c r="B507" s="151" t="s">
        <v>544</v>
      </c>
      <c r="C507" s="144" t="s">
        <v>781</v>
      </c>
      <c r="D507" s="150" t="s">
        <v>1</v>
      </c>
      <c r="E507" s="148">
        <v>50</v>
      </c>
      <c r="F507" s="149">
        <v>2.46</v>
      </c>
      <c r="G507" s="38">
        <f t="shared" si="11"/>
        <v>123</v>
      </c>
      <c r="H507" s="259"/>
      <c r="I507" s="260"/>
      <c r="J507" s="260"/>
      <c r="K507" s="260"/>
      <c r="L507" s="260"/>
      <c r="M507" s="260"/>
      <c r="N507" s="260"/>
      <c r="O507" s="260"/>
      <c r="P507" s="260"/>
      <c r="Q507" s="260"/>
      <c r="R507" s="260"/>
      <c r="S507" s="260"/>
      <c r="T507" s="260"/>
      <c r="U507" s="260"/>
      <c r="V507" s="260"/>
      <c r="W507" s="260"/>
      <c r="X507" s="260"/>
      <c r="Y507" s="260"/>
      <c r="Z507" s="260"/>
      <c r="AA507" s="260"/>
      <c r="AB507" s="260"/>
      <c r="AC507" s="260"/>
      <c r="AD507" s="260"/>
      <c r="AE507" s="260"/>
      <c r="AF507" s="260"/>
      <c r="AG507" s="260"/>
      <c r="AH507" s="260"/>
      <c r="AI507" s="260"/>
      <c r="AJ507" s="260"/>
      <c r="AK507" s="260"/>
      <c r="AL507" s="260"/>
      <c r="AM507" s="260"/>
      <c r="AN507" s="260"/>
      <c r="AO507" s="260"/>
      <c r="AP507" s="260"/>
      <c r="AQ507" s="12"/>
    </row>
    <row r="508" spans="1:43" s="7" customFormat="1" x14ac:dyDescent="0.2">
      <c r="A508" s="144" t="s">
        <v>664</v>
      </c>
      <c r="B508" s="151" t="s">
        <v>545</v>
      </c>
      <c r="C508" s="144" t="s">
        <v>782</v>
      </c>
      <c r="D508" s="150" t="s">
        <v>1</v>
      </c>
      <c r="E508" s="148">
        <v>40</v>
      </c>
      <c r="F508" s="149">
        <v>2.97</v>
      </c>
      <c r="G508" s="38">
        <f t="shared" si="11"/>
        <v>118.80000000000001</v>
      </c>
      <c r="H508" s="259"/>
      <c r="I508" s="260"/>
      <c r="J508" s="260"/>
      <c r="K508" s="260"/>
      <c r="L508" s="260"/>
      <c r="M508" s="260"/>
      <c r="N508" s="260"/>
      <c r="O508" s="260"/>
      <c r="P508" s="260"/>
      <c r="Q508" s="260"/>
      <c r="R508" s="260"/>
      <c r="S508" s="260"/>
      <c r="T508" s="260"/>
      <c r="U508" s="260"/>
      <c r="V508" s="260"/>
      <c r="W508" s="260"/>
      <c r="X508" s="260"/>
      <c r="Y508" s="260"/>
      <c r="Z508" s="260"/>
      <c r="AA508" s="260"/>
      <c r="AB508" s="260"/>
      <c r="AC508" s="260"/>
      <c r="AD508" s="260"/>
      <c r="AE508" s="260"/>
      <c r="AF508" s="260"/>
      <c r="AG508" s="260"/>
      <c r="AH508" s="260"/>
      <c r="AI508" s="260"/>
      <c r="AJ508" s="260"/>
      <c r="AK508" s="260"/>
      <c r="AL508" s="260"/>
      <c r="AM508" s="260"/>
      <c r="AN508" s="260"/>
      <c r="AO508" s="260"/>
      <c r="AP508" s="260"/>
      <c r="AQ508" s="12"/>
    </row>
    <row r="509" spans="1:43" s="7" customFormat="1" x14ac:dyDescent="0.2">
      <c r="A509" s="144" t="s">
        <v>665</v>
      </c>
      <c r="B509" s="151" t="s">
        <v>546</v>
      </c>
      <c r="C509" s="144" t="s">
        <v>783</v>
      </c>
      <c r="D509" s="150" t="s">
        <v>1</v>
      </c>
      <c r="E509" s="148">
        <v>20</v>
      </c>
      <c r="F509" s="149">
        <v>3.58</v>
      </c>
      <c r="G509" s="38">
        <f t="shared" si="11"/>
        <v>71.599999999999994</v>
      </c>
      <c r="H509" s="259"/>
      <c r="I509" s="260"/>
      <c r="J509" s="260"/>
      <c r="K509" s="260"/>
      <c r="L509" s="260"/>
      <c r="M509" s="260"/>
      <c r="N509" s="260"/>
      <c r="O509" s="260"/>
      <c r="P509" s="260"/>
      <c r="Q509" s="260"/>
      <c r="R509" s="260"/>
      <c r="S509" s="260"/>
      <c r="T509" s="260"/>
      <c r="U509" s="260"/>
      <c r="V509" s="260"/>
      <c r="W509" s="260"/>
      <c r="X509" s="260"/>
      <c r="Y509" s="260"/>
      <c r="Z509" s="260"/>
      <c r="AA509" s="260"/>
      <c r="AB509" s="260"/>
      <c r="AC509" s="260"/>
      <c r="AD509" s="260"/>
      <c r="AE509" s="260"/>
      <c r="AF509" s="260"/>
      <c r="AG509" s="260"/>
      <c r="AH509" s="260"/>
      <c r="AI509" s="260"/>
      <c r="AJ509" s="260"/>
      <c r="AK509" s="260"/>
      <c r="AL509" s="260"/>
      <c r="AM509" s="260"/>
      <c r="AN509" s="260"/>
      <c r="AO509" s="260"/>
      <c r="AP509" s="260"/>
      <c r="AQ509" s="12"/>
    </row>
    <row r="510" spans="1:43" s="7" customFormat="1" x14ac:dyDescent="0.2">
      <c r="A510" s="144" t="s">
        <v>666</v>
      </c>
      <c r="B510" s="151" t="s">
        <v>547</v>
      </c>
      <c r="C510" s="144" t="s">
        <v>784</v>
      </c>
      <c r="D510" s="150" t="s">
        <v>1</v>
      </c>
      <c r="E510" s="148">
        <v>20</v>
      </c>
      <c r="F510" s="149">
        <v>4.5</v>
      </c>
      <c r="G510" s="38">
        <f t="shared" si="11"/>
        <v>90</v>
      </c>
      <c r="H510" s="259"/>
      <c r="I510" s="260"/>
      <c r="J510" s="260"/>
      <c r="K510" s="260"/>
      <c r="L510" s="260"/>
      <c r="M510" s="260"/>
      <c r="N510" s="260"/>
      <c r="O510" s="260"/>
      <c r="P510" s="260"/>
      <c r="Q510" s="260"/>
      <c r="R510" s="260"/>
      <c r="S510" s="260"/>
      <c r="T510" s="260"/>
      <c r="U510" s="260"/>
      <c r="V510" s="260"/>
      <c r="W510" s="260"/>
      <c r="X510" s="260"/>
      <c r="Y510" s="260"/>
      <c r="Z510" s="260"/>
      <c r="AA510" s="260"/>
      <c r="AB510" s="260"/>
      <c r="AC510" s="260"/>
      <c r="AD510" s="260"/>
      <c r="AE510" s="260"/>
      <c r="AF510" s="260"/>
      <c r="AG510" s="260"/>
      <c r="AH510" s="260"/>
      <c r="AI510" s="260"/>
      <c r="AJ510" s="260"/>
      <c r="AK510" s="260"/>
      <c r="AL510" s="260"/>
      <c r="AM510" s="260"/>
      <c r="AN510" s="260"/>
      <c r="AO510" s="260"/>
      <c r="AP510" s="260"/>
      <c r="AQ510" s="12"/>
    </row>
    <row r="511" spans="1:43" s="7" customFormat="1" x14ac:dyDescent="0.2">
      <c r="A511" s="144" t="s">
        <v>667</v>
      </c>
      <c r="B511" s="151" t="s">
        <v>548</v>
      </c>
      <c r="C511" s="144" t="s">
        <v>785</v>
      </c>
      <c r="D511" s="150" t="s">
        <v>1</v>
      </c>
      <c r="E511" s="148">
        <v>100</v>
      </c>
      <c r="F511" s="149">
        <v>2.35</v>
      </c>
      <c r="G511" s="38">
        <f t="shared" si="11"/>
        <v>235</v>
      </c>
      <c r="H511" s="259"/>
      <c r="I511" s="260"/>
      <c r="J511" s="260"/>
      <c r="K511" s="260"/>
      <c r="L511" s="260"/>
      <c r="M511" s="260"/>
      <c r="N511" s="260"/>
      <c r="O511" s="260"/>
      <c r="P511" s="260"/>
      <c r="Q511" s="260"/>
      <c r="R511" s="260"/>
      <c r="S511" s="260"/>
      <c r="T511" s="260"/>
      <c r="U511" s="260"/>
      <c r="V511" s="260"/>
      <c r="W511" s="260"/>
      <c r="X511" s="260"/>
      <c r="Y511" s="260"/>
      <c r="Z511" s="260"/>
      <c r="AA511" s="260"/>
      <c r="AB511" s="260"/>
      <c r="AC511" s="260"/>
      <c r="AD511" s="260"/>
      <c r="AE511" s="260"/>
      <c r="AF511" s="260"/>
      <c r="AG511" s="260"/>
      <c r="AH511" s="260"/>
      <c r="AI511" s="260"/>
      <c r="AJ511" s="260"/>
      <c r="AK511" s="260"/>
      <c r="AL511" s="260"/>
      <c r="AM511" s="260"/>
      <c r="AN511" s="260"/>
      <c r="AO511" s="260"/>
      <c r="AP511" s="260"/>
      <c r="AQ511" s="12"/>
    </row>
    <row r="512" spans="1:43" s="7" customFormat="1" x14ac:dyDescent="0.2">
      <c r="A512" s="144" t="s">
        <v>668</v>
      </c>
      <c r="B512" s="151" t="s">
        <v>549</v>
      </c>
      <c r="C512" s="144" t="s">
        <v>786</v>
      </c>
      <c r="D512" s="150" t="s">
        <v>1</v>
      </c>
      <c r="E512" s="148">
        <v>100</v>
      </c>
      <c r="F512" s="149">
        <v>2.87</v>
      </c>
      <c r="G512" s="38">
        <f t="shared" si="11"/>
        <v>287</v>
      </c>
      <c r="H512" s="259"/>
      <c r="I512" s="260"/>
      <c r="J512" s="260"/>
      <c r="K512" s="260"/>
      <c r="L512" s="260"/>
      <c r="M512" s="260"/>
      <c r="N512" s="260"/>
      <c r="O512" s="260"/>
      <c r="P512" s="260"/>
      <c r="Q512" s="260"/>
      <c r="R512" s="260"/>
      <c r="S512" s="260"/>
      <c r="T512" s="260"/>
      <c r="U512" s="260"/>
      <c r="V512" s="260"/>
      <c r="W512" s="260"/>
      <c r="X512" s="260"/>
      <c r="Y512" s="260"/>
      <c r="Z512" s="260"/>
      <c r="AA512" s="260"/>
      <c r="AB512" s="260"/>
      <c r="AC512" s="260"/>
      <c r="AD512" s="260"/>
      <c r="AE512" s="260"/>
      <c r="AF512" s="260"/>
      <c r="AG512" s="260"/>
      <c r="AH512" s="260"/>
      <c r="AI512" s="260"/>
      <c r="AJ512" s="260"/>
      <c r="AK512" s="260"/>
      <c r="AL512" s="260"/>
      <c r="AM512" s="260"/>
      <c r="AN512" s="260"/>
      <c r="AO512" s="260"/>
      <c r="AP512" s="260"/>
      <c r="AQ512" s="12"/>
    </row>
    <row r="513" spans="1:43" s="7" customFormat="1" x14ac:dyDescent="0.2">
      <c r="A513" s="144" t="s">
        <v>669</v>
      </c>
      <c r="B513" s="151" t="s">
        <v>550</v>
      </c>
      <c r="C513" s="144" t="s">
        <v>787</v>
      </c>
      <c r="D513" s="150" t="s">
        <v>1</v>
      </c>
      <c r="E513" s="148">
        <v>50</v>
      </c>
      <c r="F513" s="149">
        <v>3.48</v>
      </c>
      <c r="G513" s="38">
        <f t="shared" si="11"/>
        <v>174</v>
      </c>
      <c r="H513" s="259"/>
      <c r="I513" s="260"/>
      <c r="J513" s="260"/>
      <c r="K513" s="260"/>
      <c r="L513" s="260"/>
      <c r="M513" s="260"/>
      <c r="N513" s="260"/>
      <c r="O513" s="260"/>
      <c r="P513" s="260"/>
      <c r="Q513" s="260"/>
      <c r="R513" s="260"/>
      <c r="S513" s="260"/>
      <c r="T513" s="260"/>
      <c r="U513" s="260"/>
      <c r="V513" s="260"/>
      <c r="W513" s="260"/>
      <c r="X513" s="260"/>
      <c r="Y513" s="260"/>
      <c r="Z513" s="260"/>
      <c r="AA513" s="260"/>
      <c r="AB513" s="260"/>
      <c r="AC513" s="260"/>
      <c r="AD513" s="260"/>
      <c r="AE513" s="260"/>
      <c r="AF513" s="260"/>
      <c r="AG513" s="260"/>
      <c r="AH513" s="260"/>
      <c r="AI513" s="260"/>
      <c r="AJ513" s="260"/>
      <c r="AK513" s="260"/>
      <c r="AL513" s="260"/>
      <c r="AM513" s="260"/>
      <c r="AN513" s="260"/>
      <c r="AO513" s="260"/>
      <c r="AP513" s="260"/>
      <c r="AQ513" s="12"/>
    </row>
    <row r="514" spans="1:43" s="7" customFormat="1" x14ac:dyDescent="0.2">
      <c r="A514" s="144" t="s">
        <v>670</v>
      </c>
      <c r="B514" s="151" t="s">
        <v>551</v>
      </c>
      <c r="C514" s="144" t="s">
        <v>788</v>
      </c>
      <c r="D514" s="150" t="s">
        <v>1</v>
      </c>
      <c r="E514" s="148">
        <v>50</v>
      </c>
      <c r="F514" s="149">
        <v>4.2</v>
      </c>
      <c r="G514" s="38">
        <f t="shared" si="11"/>
        <v>210</v>
      </c>
      <c r="H514" s="259"/>
      <c r="I514" s="260"/>
      <c r="J514" s="260"/>
      <c r="K514" s="260"/>
      <c r="L514" s="260"/>
      <c r="M514" s="260"/>
      <c r="N514" s="260"/>
      <c r="O514" s="260"/>
      <c r="P514" s="260"/>
      <c r="Q514" s="260"/>
      <c r="R514" s="260"/>
      <c r="S514" s="260"/>
      <c r="T514" s="260"/>
      <c r="U514" s="260"/>
      <c r="V514" s="260"/>
      <c r="W514" s="260"/>
      <c r="X514" s="260"/>
      <c r="Y514" s="260"/>
      <c r="Z514" s="260"/>
      <c r="AA514" s="260"/>
      <c r="AB514" s="260"/>
      <c r="AC514" s="260"/>
      <c r="AD514" s="260"/>
      <c r="AE514" s="260"/>
      <c r="AF514" s="260"/>
      <c r="AG514" s="260"/>
      <c r="AH514" s="260"/>
      <c r="AI514" s="260"/>
      <c r="AJ514" s="260"/>
      <c r="AK514" s="260"/>
      <c r="AL514" s="260"/>
      <c r="AM514" s="260"/>
      <c r="AN514" s="260"/>
      <c r="AO514" s="260"/>
      <c r="AP514" s="260"/>
      <c r="AQ514" s="12"/>
    </row>
    <row r="515" spans="1:43" s="7" customFormat="1" x14ac:dyDescent="0.2">
      <c r="A515" s="144" t="s">
        <v>671</v>
      </c>
      <c r="B515" s="151" t="s">
        <v>552</v>
      </c>
      <c r="C515" s="144" t="s">
        <v>789</v>
      </c>
      <c r="D515" s="150" t="s">
        <v>1</v>
      </c>
      <c r="E515" s="148">
        <v>40</v>
      </c>
      <c r="F515" s="149">
        <v>3.29</v>
      </c>
      <c r="G515" s="38">
        <f t="shared" si="11"/>
        <v>131.6</v>
      </c>
      <c r="H515" s="259"/>
      <c r="I515" s="260"/>
      <c r="J515" s="260"/>
      <c r="K515" s="260"/>
      <c r="L515" s="260"/>
      <c r="M515" s="260"/>
      <c r="N515" s="260"/>
      <c r="O515" s="260"/>
      <c r="P515" s="260"/>
      <c r="Q515" s="260"/>
      <c r="R515" s="260"/>
      <c r="S515" s="260"/>
      <c r="T515" s="260"/>
      <c r="U515" s="260"/>
      <c r="V515" s="260"/>
      <c r="W515" s="260"/>
      <c r="X515" s="260"/>
      <c r="Y515" s="260"/>
      <c r="Z515" s="260"/>
      <c r="AA515" s="260"/>
      <c r="AB515" s="260"/>
      <c r="AC515" s="260"/>
      <c r="AD515" s="260"/>
      <c r="AE515" s="260"/>
      <c r="AF515" s="260"/>
      <c r="AG515" s="260"/>
      <c r="AH515" s="260"/>
      <c r="AI515" s="260"/>
      <c r="AJ515" s="260"/>
      <c r="AK515" s="260"/>
      <c r="AL515" s="260"/>
      <c r="AM515" s="260"/>
      <c r="AN515" s="260"/>
      <c r="AO515" s="260"/>
      <c r="AP515" s="260"/>
      <c r="AQ515" s="12"/>
    </row>
    <row r="516" spans="1:43" s="7" customFormat="1" x14ac:dyDescent="0.2">
      <c r="A516" s="144" t="s">
        <v>672</v>
      </c>
      <c r="B516" s="151" t="s">
        <v>553</v>
      </c>
      <c r="C516" s="144" t="s">
        <v>790</v>
      </c>
      <c r="D516" s="150" t="s">
        <v>1</v>
      </c>
      <c r="E516" s="148">
        <v>40</v>
      </c>
      <c r="F516" s="149">
        <v>3.87</v>
      </c>
      <c r="G516" s="38">
        <f t="shared" si="11"/>
        <v>154.80000000000001</v>
      </c>
      <c r="H516" s="259"/>
      <c r="I516" s="260"/>
      <c r="J516" s="260"/>
      <c r="K516" s="260"/>
      <c r="L516" s="260"/>
      <c r="M516" s="260"/>
      <c r="N516" s="260"/>
      <c r="O516" s="260"/>
      <c r="P516" s="260"/>
      <c r="Q516" s="260"/>
      <c r="R516" s="260"/>
      <c r="S516" s="260"/>
      <c r="T516" s="260"/>
      <c r="U516" s="260"/>
      <c r="V516" s="260"/>
      <c r="W516" s="260"/>
      <c r="X516" s="260"/>
      <c r="Y516" s="260"/>
      <c r="Z516" s="260"/>
      <c r="AA516" s="260"/>
      <c r="AB516" s="260"/>
      <c r="AC516" s="260"/>
      <c r="AD516" s="260"/>
      <c r="AE516" s="260"/>
      <c r="AF516" s="260"/>
      <c r="AG516" s="260"/>
      <c r="AH516" s="260"/>
      <c r="AI516" s="260"/>
      <c r="AJ516" s="260"/>
      <c r="AK516" s="260"/>
      <c r="AL516" s="260"/>
      <c r="AM516" s="260"/>
      <c r="AN516" s="260"/>
      <c r="AO516" s="260"/>
      <c r="AP516" s="260"/>
      <c r="AQ516" s="12"/>
    </row>
    <row r="517" spans="1:43" s="7" customFormat="1" x14ac:dyDescent="0.2">
      <c r="A517" s="144" t="s">
        <v>673</v>
      </c>
      <c r="B517" s="151" t="s">
        <v>554</v>
      </c>
      <c r="C517" s="144" t="s">
        <v>791</v>
      </c>
      <c r="D517" s="150" t="s">
        <v>1</v>
      </c>
      <c r="E517" s="148">
        <v>50</v>
      </c>
      <c r="F517" s="149">
        <v>4.9800000000000004</v>
      </c>
      <c r="G517" s="38">
        <f t="shared" si="11"/>
        <v>249.00000000000003</v>
      </c>
      <c r="H517" s="259"/>
      <c r="I517" s="260"/>
      <c r="J517" s="260"/>
      <c r="K517" s="260"/>
      <c r="L517" s="260"/>
      <c r="M517" s="260"/>
      <c r="N517" s="260"/>
      <c r="O517" s="260"/>
      <c r="P517" s="260"/>
      <c r="Q517" s="260"/>
      <c r="R517" s="260"/>
      <c r="S517" s="260"/>
      <c r="T517" s="260"/>
      <c r="U517" s="260"/>
      <c r="V517" s="260"/>
      <c r="W517" s="260"/>
      <c r="X517" s="260"/>
      <c r="Y517" s="260"/>
      <c r="Z517" s="260"/>
      <c r="AA517" s="260"/>
      <c r="AB517" s="260"/>
      <c r="AC517" s="260"/>
      <c r="AD517" s="260"/>
      <c r="AE517" s="260"/>
      <c r="AF517" s="260"/>
      <c r="AG517" s="260"/>
      <c r="AH517" s="260"/>
      <c r="AI517" s="260"/>
      <c r="AJ517" s="260"/>
      <c r="AK517" s="260"/>
      <c r="AL517" s="260"/>
      <c r="AM517" s="260"/>
      <c r="AN517" s="260"/>
      <c r="AO517" s="260"/>
      <c r="AP517" s="260"/>
      <c r="AQ517" s="12"/>
    </row>
    <row r="518" spans="1:43" s="7" customFormat="1" x14ac:dyDescent="0.2">
      <c r="A518" s="144" t="s">
        <v>674</v>
      </c>
      <c r="B518" s="151" t="s">
        <v>555</v>
      </c>
      <c r="C518" s="144" t="s">
        <v>792</v>
      </c>
      <c r="D518" s="150" t="s">
        <v>1</v>
      </c>
      <c r="E518" s="148">
        <v>50</v>
      </c>
      <c r="F518" s="149">
        <v>6.14</v>
      </c>
      <c r="G518" s="38">
        <f t="shared" si="11"/>
        <v>307</v>
      </c>
      <c r="H518" s="259"/>
      <c r="I518" s="260"/>
      <c r="J518" s="260"/>
      <c r="K518" s="260"/>
      <c r="L518" s="260"/>
      <c r="M518" s="260"/>
      <c r="N518" s="260"/>
      <c r="O518" s="260"/>
      <c r="P518" s="260"/>
      <c r="Q518" s="260"/>
      <c r="R518" s="260"/>
      <c r="S518" s="260"/>
      <c r="T518" s="260"/>
      <c r="U518" s="260"/>
      <c r="V518" s="260"/>
      <c r="W518" s="260"/>
      <c r="X518" s="260"/>
      <c r="Y518" s="260"/>
      <c r="Z518" s="260"/>
      <c r="AA518" s="260"/>
      <c r="AB518" s="260"/>
      <c r="AC518" s="260"/>
      <c r="AD518" s="260"/>
      <c r="AE518" s="260"/>
      <c r="AF518" s="260"/>
      <c r="AG518" s="260"/>
      <c r="AH518" s="260"/>
      <c r="AI518" s="260"/>
      <c r="AJ518" s="260"/>
      <c r="AK518" s="260"/>
      <c r="AL518" s="260"/>
      <c r="AM518" s="260"/>
      <c r="AN518" s="260"/>
      <c r="AO518" s="260"/>
      <c r="AP518" s="260"/>
      <c r="AQ518" s="12"/>
    </row>
    <row r="519" spans="1:43" s="7" customFormat="1" x14ac:dyDescent="0.2">
      <c r="A519" s="144" t="s">
        <v>675</v>
      </c>
      <c r="B519" s="151" t="s">
        <v>556</v>
      </c>
      <c r="C519" s="144" t="s">
        <v>793</v>
      </c>
      <c r="D519" s="150" t="s">
        <v>1</v>
      </c>
      <c r="E519" s="148">
        <v>200</v>
      </c>
      <c r="F519" s="149">
        <v>9.3699999999999992</v>
      </c>
      <c r="G519" s="38">
        <f t="shared" si="11"/>
        <v>1873.9999999999998</v>
      </c>
      <c r="H519" s="259"/>
      <c r="I519" s="260"/>
      <c r="J519" s="260"/>
      <c r="K519" s="260"/>
      <c r="L519" s="260"/>
      <c r="M519" s="260"/>
      <c r="N519" s="260"/>
      <c r="O519" s="260"/>
      <c r="P519" s="260"/>
      <c r="Q519" s="260"/>
      <c r="R519" s="260"/>
      <c r="S519" s="260"/>
      <c r="T519" s="260"/>
      <c r="U519" s="260"/>
      <c r="V519" s="260"/>
      <c r="W519" s="260"/>
      <c r="X519" s="260"/>
      <c r="Y519" s="260"/>
      <c r="Z519" s="260"/>
      <c r="AA519" s="260"/>
      <c r="AB519" s="260"/>
      <c r="AC519" s="260"/>
      <c r="AD519" s="260"/>
      <c r="AE519" s="260"/>
      <c r="AF519" s="260"/>
      <c r="AG519" s="260"/>
      <c r="AH519" s="260"/>
      <c r="AI519" s="260"/>
      <c r="AJ519" s="260"/>
      <c r="AK519" s="260"/>
      <c r="AL519" s="260"/>
      <c r="AM519" s="260"/>
      <c r="AN519" s="260"/>
      <c r="AO519" s="260"/>
      <c r="AP519" s="260"/>
      <c r="AQ519" s="12"/>
    </row>
    <row r="520" spans="1:43" s="7" customFormat="1" x14ac:dyDescent="0.2">
      <c r="A520" s="144" t="s">
        <v>676</v>
      </c>
      <c r="B520" s="146" t="s">
        <v>557</v>
      </c>
      <c r="C520" s="146" t="s">
        <v>794</v>
      </c>
      <c r="D520" s="150" t="s">
        <v>1</v>
      </c>
      <c r="E520" s="148">
        <v>100</v>
      </c>
      <c r="F520" s="149">
        <v>12.37</v>
      </c>
      <c r="G520" s="38">
        <f t="shared" si="11"/>
        <v>1237</v>
      </c>
      <c r="H520" s="259"/>
      <c r="I520" s="260"/>
      <c r="J520" s="260"/>
      <c r="K520" s="260"/>
      <c r="L520" s="260"/>
      <c r="M520" s="260"/>
      <c r="N520" s="260"/>
      <c r="O520" s="260"/>
      <c r="P520" s="260"/>
      <c r="Q520" s="260"/>
      <c r="R520" s="260"/>
      <c r="S520" s="260"/>
      <c r="T520" s="260"/>
      <c r="U520" s="260"/>
      <c r="V520" s="260"/>
      <c r="W520" s="260"/>
      <c r="X520" s="260"/>
      <c r="Y520" s="260"/>
      <c r="Z520" s="260"/>
      <c r="AA520" s="260"/>
      <c r="AB520" s="260"/>
      <c r="AC520" s="260"/>
      <c r="AD520" s="260"/>
      <c r="AE520" s="260"/>
      <c r="AF520" s="260"/>
      <c r="AG520" s="260"/>
      <c r="AH520" s="260"/>
      <c r="AI520" s="260"/>
      <c r="AJ520" s="260"/>
      <c r="AK520" s="260"/>
      <c r="AL520" s="260"/>
      <c r="AM520" s="260"/>
      <c r="AN520" s="260"/>
      <c r="AO520" s="260"/>
      <c r="AP520" s="260"/>
      <c r="AQ520" s="12"/>
    </row>
    <row r="521" spans="1:43" s="7" customFormat="1" ht="25.5" x14ac:dyDescent="0.2">
      <c r="A521" s="144" t="s">
        <v>677</v>
      </c>
      <c r="B521" s="146" t="s">
        <v>558</v>
      </c>
      <c r="C521" s="146" t="s">
        <v>795</v>
      </c>
      <c r="D521" s="150" t="s">
        <v>1</v>
      </c>
      <c r="E521" s="148">
        <v>120</v>
      </c>
      <c r="F521" s="149">
        <v>2.44</v>
      </c>
      <c r="G521" s="38">
        <f t="shared" si="11"/>
        <v>292.8</v>
      </c>
      <c r="H521" s="259"/>
      <c r="I521" s="260"/>
      <c r="J521" s="260"/>
      <c r="K521" s="260"/>
      <c r="L521" s="260"/>
      <c r="M521" s="260"/>
      <c r="N521" s="260"/>
      <c r="O521" s="260"/>
      <c r="P521" s="260"/>
      <c r="Q521" s="260"/>
      <c r="R521" s="260"/>
      <c r="S521" s="260"/>
      <c r="T521" s="260"/>
      <c r="U521" s="260"/>
      <c r="V521" s="260"/>
      <c r="W521" s="260"/>
      <c r="X521" s="260"/>
      <c r="Y521" s="260"/>
      <c r="Z521" s="260"/>
      <c r="AA521" s="260"/>
      <c r="AB521" s="260"/>
      <c r="AC521" s="260"/>
      <c r="AD521" s="260"/>
      <c r="AE521" s="260"/>
      <c r="AF521" s="260"/>
      <c r="AG521" s="260"/>
      <c r="AH521" s="260"/>
      <c r="AI521" s="260"/>
      <c r="AJ521" s="260"/>
      <c r="AK521" s="260"/>
      <c r="AL521" s="260"/>
      <c r="AM521" s="260"/>
      <c r="AN521" s="260"/>
      <c r="AO521" s="260"/>
      <c r="AP521" s="260"/>
      <c r="AQ521" s="12"/>
    </row>
    <row r="522" spans="1:43" s="7" customFormat="1" ht="38.25" x14ac:dyDescent="0.2">
      <c r="A522" s="144" t="s">
        <v>678</v>
      </c>
      <c r="B522" s="146" t="s">
        <v>559</v>
      </c>
      <c r="C522" s="146" t="s">
        <v>796</v>
      </c>
      <c r="D522" s="79" t="s">
        <v>17</v>
      </c>
      <c r="E522" s="148">
        <v>1</v>
      </c>
      <c r="F522" s="149">
        <v>97.22</v>
      </c>
      <c r="G522" s="38">
        <f t="shared" si="11"/>
        <v>97.22</v>
      </c>
      <c r="H522" s="259"/>
      <c r="I522" s="260"/>
      <c r="J522" s="260"/>
      <c r="K522" s="260"/>
      <c r="L522" s="260"/>
      <c r="M522" s="260"/>
      <c r="N522" s="260"/>
      <c r="O522" s="260"/>
      <c r="P522" s="260"/>
      <c r="Q522" s="260"/>
      <c r="R522" s="260"/>
      <c r="S522" s="260"/>
      <c r="T522" s="260"/>
      <c r="U522" s="260"/>
      <c r="V522" s="260"/>
      <c r="W522" s="260"/>
      <c r="X522" s="260"/>
      <c r="Y522" s="260"/>
      <c r="Z522" s="260"/>
      <c r="AA522" s="260"/>
      <c r="AB522" s="260"/>
      <c r="AC522" s="260"/>
      <c r="AD522" s="260"/>
      <c r="AE522" s="260"/>
      <c r="AF522" s="260"/>
      <c r="AG522" s="260"/>
      <c r="AH522" s="260"/>
      <c r="AI522" s="260"/>
      <c r="AJ522" s="260"/>
      <c r="AK522" s="260"/>
      <c r="AL522" s="260"/>
      <c r="AM522" s="260"/>
      <c r="AN522" s="260"/>
      <c r="AO522" s="260"/>
      <c r="AP522" s="260"/>
      <c r="AQ522" s="12"/>
    </row>
    <row r="523" spans="1:43" s="7" customFormat="1" ht="38.25" x14ac:dyDescent="0.2">
      <c r="A523" s="144" t="s">
        <v>679</v>
      </c>
      <c r="B523" s="146" t="s">
        <v>560</v>
      </c>
      <c r="C523" s="146" t="s">
        <v>797</v>
      </c>
      <c r="D523" s="79" t="s">
        <v>17</v>
      </c>
      <c r="E523" s="148">
        <v>4</v>
      </c>
      <c r="F523" s="149">
        <v>149.37</v>
      </c>
      <c r="G523" s="38">
        <f t="shared" si="11"/>
        <v>597.48</v>
      </c>
      <c r="H523" s="259"/>
      <c r="I523" s="260"/>
      <c r="J523" s="260"/>
      <c r="K523" s="260"/>
      <c r="L523" s="260"/>
      <c r="M523" s="260"/>
      <c r="N523" s="260"/>
      <c r="O523" s="260"/>
      <c r="P523" s="260"/>
      <c r="Q523" s="260"/>
      <c r="R523" s="260"/>
      <c r="S523" s="260"/>
      <c r="T523" s="260"/>
      <c r="U523" s="260"/>
      <c r="V523" s="260"/>
      <c r="W523" s="260"/>
      <c r="X523" s="260"/>
      <c r="Y523" s="260"/>
      <c r="Z523" s="260"/>
      <c r="AA523" s="260"/>
      <c r="AB523" s="260"/>
      <c r="AC523" s="260"/>
      <c r="AD523" s="260"/>
      <c r="AE523" s="260"/>
      <c r="AF523" s="260"/>
      <c r="AG523" s="260"/>
      <c r="AH523" s="260"/>
      <c r="AI523" s="260"/>
      <c r="AJ523" s="260"/>
      <c r="AK523" s="260"/>
      <c r="AL523" s="260"/>
      <c r="AM523" s="260"/>
      <c r="AN523" s="260"/>
      <c r="AO523" s="260"/>
      <c r="AP523" s="260"/>
      <c r="AQ523" s="12"/>
    </row>
    <row r="524" spans="1:43" s="7" customFormat="1" ht="38.25" x14ac:dyDescent="0.2">
      <c r="A524" s="144" t="s">
        <v>680</v>
      </c>
      <c r="B524" s="146" t="s">
        <v>561</v>
      </c>
      <c r="C524" s="146" t="s">
        <v>798</v>
      </c>
      <c r="D524" s="79" t="s">
        <v>17</v>
      </c>
      <c r="E524" s="148">
        <v>2</v>
      </c>
      <c r="F524" s="149">
        <v>200.06</v>
      </c>
      <c r="G524" s="38">
        <f t="shared" si="11"/>
        <v>400.12</v>
      </c>
      <c r="H524" s="259"/>
      <c r="I524" s="260"/>
      <c r="J524" s="260"/>
      <c r="K524" s="260"/>
      <c r="L524" s="260"/>
      <c r="M524" s="260"/>
      <c r="N524" s="260"/>
      <c r="O524" s="260"/>
      <c r="P524" s="260"/>
      <c r="Q524" s="260"/>
      <c r="R524" s="260"/>
      <c r="S524" s="260"/>
      <c r="T524" s="260"/>
      <c r="U524" s="260"/>
      <c r="V524" s="260"/>
      <c r="W524" s="260"/>
      <c r="X524" s="260"/>
      <c r="Y524" s="260"/>
      <c r="Z524" s="260"/>
      <c r="AA524" s="260"/>
      <c r="AB524" s="260"/>
      <c r="AC524" s="260"/>
      <c r="AD524" s="260"/>
      <c r="AE524" s="260"/>
      <c r="AF524" s="260"/>
      <c r="AG524" s="260"/>
      <c r="AH524" s="260"/>
      <c r="AI524" s="260"/>
      <c r="AJ524" s="260"/>
      <c r="AK524" s="260"/>
      <c r="AL524" s="260"/>
      <c r="AM524" s="260"/>
      <c r="AN524" s="260"/>
      <c r="AO524" s="260"/>
      <c r="AP524" s="260"/>
      <c r="AQ524" s="12"/>
    </row>
    <row r="525" spans="1:43" s="7" customFormat="1" ht="25.5" x14ac:dyDescent="0.2">
      <c r="A525" s="144" t="s">
        <v>681</v>
      </c>
      <c r="B525" s="146" t="s">
        <v>562</v>
      </c>
      <c r="C525" s="146" t="s">
        <v>799</v>
      </c>
      <c r="D525" s="79" t="s">
        <v>17</v>
      </c>
      <c r="E525" s="148">
        <v>4</v>
      </c>
      <c r="F525" s="149">
        <v>35.94</v>
      </c>
      <c r="G525" s="38">
        <f t="shared" si="11"/>
        <v>143.76</v>
      </c>
      <c r="H525" s="259"/>
      <c r="I525" s="260"/>
      <c r="J525" s="260"/>
      <c r="K525" s="260"/>
      <c r="L525" s="260"/>
      <c r="M525" s="260"/>
      <c r="N525" s="260"/>
      <c r="O525" s="260"/>
      <c r="P525" s="260"/>
      <c r="Q525" s="260"/>
      <c r="R525" s="260"/>
      <c r="S525" s="260"/>
      <c r="T525" s="260"/>
      <c r="U525" s="260"/>
      <c r="V525" s="260"/>
      <c r="W525" s="260"/>
      <c r="X525" s="260"/>
      <c r="Y525" s="260"/>
      <c r="Z525" s="260"/>
      <c r="AA525" s="260"/>
      <c r="AB525" s="260"/>
      <c r="AC525" s="260"/>
      <c r="AD525" s="260"/>
      <c r="AE525" s="260"/>
      <c r="AF525" s="260"/>
      <c r="AG525" s="260"/>
      <c r="AH525" s="260"/>
      <c r="AI525" s="260"/>
      <c r="AJ525" s="260"/>
      <c r="AK525" s="260"/>
      <c r="AL525" s="260"/>
      <c r="AM525" s="260"/>
      <c r="AN525" s="260"/>
      <c r="AO525" s="260"/>
      <c r="AP525" s="260"/>
      <c r="AQ525" s="12"/>
    </row>
    <row r="526" spans="1:43" s="7" customFormat="1" ht="25.5" x14ac:dyDescent="0.2">
      <c r="A526" s="144" t="s">
        <v>682</v>
      </c>
      <c r="B526" s="146" t="s">
        <v>563</v>
      </c>
      <c r="C526" s="146" t="s">
        <v>800</v>
      </c>
      <c r="D526" s="79" t="s">
        <v>17</v>
      </c>
      <c r="E526" s="148">
        <v>2</v>
      </c>
      <c r="F526" s="149">
        <v>61.18</v>
      </c>
      <c r="G526" s="38">
        <f t="shared" si="11"/>
        <v>122.36</v>
      </c>
      <c r="H526" s="259"/>
      <c r="I526" s="260"/>
      <c r="J526" s="260"/>
      <c r="K526" s="260"/>
      <c r="L526" s="260"/>
      <c r="M526" s="260"/>
      <c r="N526" s="260"/>
      <c r="O526" s="260"/>
      <c r="P526" s="260"/>
      <c r="Q526" s="260"/>
      <c r="R526" s="260"/>
      <c r="S526" s="260"/>
      <c r="T526" s="260"/>
      <c r="U526" s="260"/>
      <c r="V526" s="260"/>
      <c r="W526" s="260"/>
      <c r="X526" s="260"/>
      <c r="Y526" s="260"/>
      <c r="Z526" s="260"/>
      <c r="AA526" s="260"/>
      <c r="AB526" s="260"/>
      <c r="AC526" s="260"/>
      <c r="AD526" s="260"/>
      <c r="AE526" s="260"/>
      <c r="AF526" s="260"/>
      <c r="AG526" s="260"/>
      <c r="AH526" s="260"/>
      <c r="AI526" s="260"/>
      <c r="AJ526" s="260"/>
      <c r="AK526" s="260"/>
      <c r="AL526" s="260"/>
      <c r="AM526" s="260"/>
      <c r="AN526" s="260"/>
      <c r="AO526" s="260"/>
      <c r="AP526" s="260"/>
      <c r="AQ526" s="12"/>
    </row>
    <row r="527" spans="1:43" s="7" customFormat="1" ht="25.5" x14ac:dyDescent="0.2">
      <c r="A527" s="144" t="s">
        <v>683</v>
      </c>
      <c r="B527" s="146" t="s">
        <v>564</v>
      </c>
      <c r="C527" s="146" t="s">
        <v>801</v>
      </c>
      <c r="D527" s="79" t="s">
        <v>17</v>
      </c>
      <c r="E527" s="148">
        <v>4</v>
      </c>
      <c r="F527" s="149">
        <v>92.11</v>
      </c>
      <c r="G527" s="38">
        <f t="shared" si="11"/>
        <v>368.44</v>
      </c>
      <c r="H527" s="259"/>
      <c r="I527" s="260"/>
      <c r="J527" s="260"/>
      <c r="K527" s="260"/>
      <c r="L527" s="260"/>
      <c r="M527" s="260"/>
      <c r="N527" s="260"/>
      <c r="O527" s="260"/>
      <c r="P527" s="260"/>
      <c r="Q527" s="260"/>
      <c r="R527" s="260"/>
      <c r="S527" s="260"/>
      <c r="T527" s="260"/>
      <c r="U527" s="260"/>
      <c r="V527" s="260"/>
      <c r="W527" s="260"/>
      <c r="X527" s="260"/>
      <c r="Y527" s="260"/>
      <c r="Z527" s="260"/>
      <c r="AA527" s="260"/>
      <c r="AB527" s="260"/>
      <c r="AC527" s="260"/>
      <c r="AD527" s="260"/>
      <c r="AE527" s="260"/>
      <c r="AF527" s="260"/>
      <c r="AG527" s="260"/>
      <c r="AH527" s="260"/>
      <c r="AI527" s="260"/>
      <c r="AJ527" s="260"/>
      <c r="AK527" s="260"/>
      <c r="AL527" s="260"/>
      <c r="AM527" s="260"/>
      <c r="AN527" s="260"/>
      <c r="AO527" s="260"/>
      <c r="AP527" s="260"/>
      <c r="AQ527" s="12"/>
    </row>
    <row r="528" spans="1:43" s="7" customFormat="1" ht="25.5" x14ac:dyDescent="0.2">
      <c r="A528" s="144" t="s">
        <v>684</v>
      </c>
      <c r="B528" s="146" t="s">
        <v>565</v>
      </c>
      <c r="C528" s="146" t="s">
        <v>802</v>
      </c>
      <c r="D528" s="79" t="s">
        <v>17</v>
      </c>
      <c r="E528" s="148">
        <v>6</v>
      </c>
      <c r="F528" s="149">
        <v>37.200000000000003</v>
      </c>
      <c r="G528" s="38">
        <f t="shared" si="11"/>
        <v>223.20000000000002</v>
      </c>
      <c r="H528" s="259"/>
      <c r="I528" s="260"/>
      <c r="J528" s="260"/>
      <c r="K528" s="260"/>
      <c r="L528" s="260"/>
      <c r="M528" s="260"/>
      <c r="N528" s="260"/>
      <c r="O528" s="260"/>
      <c r="P528" s="260"/>
      <c r="Q528" s="260"/>
      <c r="R528" s="260"/>
      <c r="S528" s="260"/>
      <c r="T528" s="260"/>
      <c r="U528" s="260"/>
      <c r="V528" s="260"/>
      <c r="W528" s="260"/>
      <c r="X528" s="260"/>
      <c r="Y528" s="260"/>
      <c r="Z528" s="260"/>
      <c r="AA528" s="260"/>
      <c r="AB528" s="260"/>
      <c r="AC528" s="260"/>
      <c r="AD528" s="260"/>
      <c r="AE528" s="260"/>
      <c r="AF528" s="260"/>
      <c r="AG528" s="260"/>
      <c r="AH528" s="260"/>
      <c r="AI528" s="260"/>
      <c r="AJ528" s="260"/>
      <c r="AK528" s="260"/>
      <c r="AL528" s="260"/>
      <c r="AM528" s="260"/>
      <c r="AN528" s="260"/>
      <c r="AO528" s="260"/>
      <c r="AP528" s="260"/>
      <c r="AQ528" s="12"/>
    </row>
    <row r="529" spans="1:43" s="7" customFormat="1" ht="25.5" x14ac:dyDescent="0.2">
      <c r="A529" s="144" t="s">
        <v>685</v>
      </c>
      <c r="B529" s="146" t="s">
        <v>566</v>
      </c>
      <c r="C529" s="146" t="s">
        <v>803</v>
      </c>
      <c r="D529" s="79" t="s">
        <v>17</v>
      </c>
      <c r="E529" s="148">
        <v>2</v>
      </c>
      <c r="F529" s="149">
        <v>80.709999999999994</v>
      </c>
      <c r="G529" s="38">
        <f t="shared" si="11"/>
        <v>161.41999999999999</v>
      </c>
      <c r="H529" s="259"/>
      <c r="I529" s="260"/>
      <c r="J529" s="260"/>
      <c r="K529" s="260"/>
      <c r="L529" s="260"/>
      <c r="M529" s="260"/>
      <c r="N529" s="260"/>
      <c r="O529" s="260"/>
      <c r="P529" s="260"/>
      <c r="Q529" s="260"/>
      <c r="R529" s="260"/>
      <c r="S529" s="260"/>
      <c r="T529" s="260"/>
      <c r="U529" s="260"/>
      <c r="V529" s="260"/>
      <c r="W529" s="260"/>
      <c r="X529" s="260"/>
      <c r="Y529" s="260"/>
      <c r="Z529" s="260"/>
      <c r="AA529" s="260"/>
      <c r="AB529" s="260"/>
      <c r="AC529" s="260"/>
      <c r="AD529" s="260"/>
      <c r="AE529" s="260"/>
      <c r="AF529" s="260"/>
      <c r="AG529" s="260"/>
      <c r="AH529" s="260"/>
      <c r="AI529" s="260"/>
      <c r="AJ529" s="260"/>
      <c r="AK529" s="260"/>
      <c r="AL529" s="260"/>
      <c r="AM529" s="260"/>
      <c r="AN529" s="260"/>
      <c r="AO529" s="260"/>
      <c r="AP529" s="260"/>
      <c r="AQ529" s="12"/>
    </row>
    <row r="530" spans="1:43" s="7" customFormat="1" ht="25.5" x14ac:dyDescent="0.2">
      <c r="A530" s="144" t="s">
        <v>686</v>
      </c>
      <c r="B530" s="146" t="s">
        <v>567</v>
      </c>
      <c r="C530" s="146" t="s">
        <v>804</v>
      </c>
      <c r="D530" s="79" t="s">
        <v>17</v>
      </c>
      <c r="E530" s="148">
        <v>2</v>
      </c>
      <c r="F530" s="149">
        <v>119.05</v>
      </c>
      <c r="G530" s="38">
        <f t="shared" si="11"/>
        <v>238.1</v>
      </c>
      <c r="H530" s="259"/>
      <c r="I530" s="260"/>
      <c r="J530" s="260"/>
      <c r="K530" s="260"/>
      <c r="L530" s="260"/>
      <c r="M530" s="260"/>
      <c r="N530" s="260"/>
      <c r="O530" s="260"/>
      <c r="P530" s="260"/>
      <c r="Q530" s="260"/>
      <c r="R530" s="260"/>
      <c r="S530" s="260"/>
      <c r="T530" s="260"/>
      <c r="U530" s="260"/>
      <c r="V530" s="260"/>
      <c r="W530" s="260"/>
      <c r="X530" s="260"/>
      <c r="Y530" s="260"/>
      <c r="Z530" s="260"/>
      <c r="AA530" s="260"/>
      <c r="AB530" s="260"/>
      <c r="AC530" s="260"/>
      <c r="AD530" s="260"/>
      <c r="AE530" s="260"/>
      <c r="AF530" s="260"/>
      <c r="AG530" s="260"/>
      <c r="AH530" s="260"/>
      <c r="AI530" s="260"/>
      <c r="AJ530" s="260"/>
      <c r="AK530" s="260"/>
      <c r="AL530" s="260"/>
      <c r="AM530" s="260"/>
      <c r="AN530" s="260"/>
      <c r="AO530" s="260"/>
      <c r="AP530" s="260"/>
      <c r="AQ530" s="12"/>
    </row>
    <row r="531" spans="1:43" s="7" customFormat="1" ht="25.5" x14ac:dyDescent="0.2">
      <c r="A531" s="144" t="s">
        <v>687</v>
      </c>
      <c r="B531" s="146" t="s">
        <v>568</v>
      </c>
      <c r="C531" s="146" t="s">
        <v>805</v>
      </c>
      <c r="D531" s="79" t="s">
        <v>17</v>
      </c>
      <c r="E531" s="148">
        <v>2</v>
      </c>
      <c r="F531" s="149">
        <v>101.11</v>
      </c>
      <c r="G531" s="38">
        <f t="shared" si="11"/>
        <v>202.22</v>
      </c>
      <c r="H531" s="259"/>
      <c r="I531" s="260"/>
      <c r="J531" s="260"/>
      <c r="K531" s="260"/>
      <c r="L531" s="260"/>
      <c r="M531" s="260"/>
      <c r="N531" s="260"/>
      <c r="O531" s="260"/>
      <c r="P531" s="260"/>
      <c r="Q531" s="260"/>
      <c r="R531" s="260"/>
      <c r="S531" s="260"/>
      <c r="T531" s="260"/>
      <c r="U531" s="260"/>
      <c r="V531" s="260"/>
      <c r="W531" s="260"/>
      <c r="X531" s="260"/>
      <c r="Y531" s="260"/>
      <c r="Z531" s="260"/>
      <c r="AA531" s="260"/>
      <c r="AB531" s="260"/>
      <c r="AC531" s="260"/>
      <c r="AD531" s="260"/>
      <c r="AE531" s="260"/>
      <c r="AF531" s="260"/>
      <c r="AG531" s="260"/>
      <c r="AH531" s="260"/>
      <c r="AI531" s="260"/>
      <c r="AJ531" s="260"/>
      <c r="AK531" s="260"/>
      <c r="AL531" s="260"/>
      <c r="AM531" s="260"/>
      <c r="AN531" s="260"/>
      <c r="AO531" s="260"/>
      <c r="AP531" s="260"/>
      <c r="AQ531" s="12"/>
    </row>
    <row r="532" spans="1:43" s="7" customFormat="1" ht="25.5" x14ac:dyDescent="0.2">
      <c r="A532" s="144" t="s">
        <v>688</v>
      </c>
      <c r="B532" s="146" t="s">
        <v>569</v>
      </c>
      <c r="C532" s="146" t="s">
        <v>806</v>
      </c>
      <c r="D532" s="79" t="s">
        <v>17</v>
      </c>
      <c r="E532" s="148">
        <v>2</v>
      </c>
      <c r="F532" s="149">
        <v>112.15</v>
      </c>
      <c r="G532" s="38">
        <f t="shared" si="11"/>
        <v>224.3</v>
      </c>
      <c r="H532" s="259"/>
      <c r="I532" s="260"/>
      <c r="J532" s="260"/>
      <c r="K532" s="260"/>
      <c r="L532" s="260"/>
      <c r="M532" s="260"/>
      <c r="N532" s="260"/>
      <c r="O532" s="260"/>
      <c r="P532" s="260"/>
      <c r="Q532" s="260"/>
      <c r="R532" s="260"/>
      <c r="S532" s="260"/>
      <c r="T532" s="260"/>
      <c r="U532" s="260"/>
      <c r="V532" s="260"/>
      <c r="W532" s="260"/>
      <c r="X532" s="260"/>
      <c r="Y532" s="260"/>
      <c r="Z532" s="260"/>
      <c r="AA532" s="260"/>
      <c r="AB532" s="260"/>
      <c r="AC532" s="260"/>
      <c r="AD532" s="260"/>
      <c r="AE532" s="260"/>
      <c r="AF532" s="260"/>
      <c r="AG532" s="260"/>
      <c r="AH532" s="260"/>
      <c r="AI532" s="260"/>
      <c r="AJ532" s="260"/>
      <c r="AK532" s="260"/>
      <c r="AL532" s="260"/>
      <c r="AM532" s="260"/>
      <c r="AN532" s="260"/>
      <c r="AO532" s="260"/>
      <c r="AP532" s="260"/>
      <c r="AQ532" s="12"/>
    </row>
    <row r="533" spans="1:43" s="7" customFormat="1" ht="25.5" x14ac:dyDescent="0.2">
      <c r="A533" s="144" t="s">
        <v>689</v>
      </c>
      <c r="B533" s="146" t="s">
        <v>570</v>
      </c>
      <c r="C533" s="146" t="s">
        <v>807</v>
      </c>
      <c r="D533" s="79" t="s">
        <v>17</v>
      </c>
      <c r="E533" s="148">
        <v>2</v>
      </c>
      <c r="F533" s="149">
        <v>505.97</v>
      </c>
      <c r="G533" s="38">
        <f t="shared" si="11"/>
        <v>1011.94</v>
      </c>
      <c r="H533" s="259"/>
      <c r="I533" s="260"/>
      <c r="J533" s="260"/>
      <c r="K533" s="260"/>
      <c r="L533" s="260"/>
      <c r="M533" s="260"/>
      <c r="N533" s="260"/>
      <c r="O533" s="260"/>
      <c r="P533" s="260"/>
      <c r="Q533" s="260"/>
      <c r="R533" s="260"/>
      <c r="S533" s="260"/>
      <c r="T533" s="260"/>
      <c r="U533" s="260"/>
      <c r="V533" s="260"/>
      <c r="W533" s="260"/>
      <c r="X533" s="260"/>
      <c r="Y533" s="260"/>
      <c r="Z533" s="260"/>
      <c r="AA533" s="260"/>
      <c r="AB533" s="260"/>
      <c r="AC533" s="260"/>
      <c r="AD533" s="260"/>
      <c r="AE533" s="260"/>
      <c r="AF533" s="260"/>
      <c r="AG533" s="260"/>
      <c r="AH533" s="260"/>
      <c r="AI533" s="260"/>
      <c r="AJ533" s="260"/>
      <c r="AK533" s="260"/>
      <c r="AL533" s="260"/>
      <c r="AM533" s="260"/>
      <c r="AN533" s="260"/>
      <c r="AO533" s="260"/>
      <c r="AP533" s="260"/>
      <c r="AQ533" s="12"/>
    </row>
    <row r="534" spans="1:43" s="7" customFormat="1" x14ac:dyDescent="0.2">
      <c r="A534" s="144" t="s">
        <v>690</v>
      </c>
      <c r="B534" s="146" t="s">
        <v>571</v>
      </c>
      <c r="C534" s="146" t="s">
        <v>808</v>
      </c>
      <c r="D534" s="79" t="s">
        <v>17</v>
      </c>
      <c r="E534" s="148">
        <v>8</v>
      </c>
      <c r="F534" s="149">
        <v>145.57</v>
      </c>
      <c r="G534" s="38">
        <f t="shared" si="11"/>
        <v>1164.56</v>
      </c>
      <c r="H534" s="259"/>
      <c r="I534" s="260"/>
      <c r="J534" s="260"/>
      <c r="K534" s="260"/>
      <c r="L534" s="260"/>
      <c r="M534" s="260"/>
      <c r="N534" s="260"/>
      <c r="O534" s="260"/>
      <c r="P534" s="260"/>
      <c r="Q534" s="260"/>
      <c r="R534" s="260"/>
      <c r="S534" s="260"/>
      <c r="T534" s="260"/>
      <c r="U534" s="260"/>
      <c r="V534" s="260"/>
      <c r="W534" s="260"/>
      <c r="X534" s="260"/>
      <c r="Y534" s="260"/>
      <c r="Z534" s="260"/>
      <c r="AA534" s="260"/>
      <c r="AB534" s="260"/>
      <c r="AC534" s="260"/>
      <c r="AD534" s="260"/>
      <c r="AE534" s="260"/>
      <c r="AF534" s="260"/>
      <c r="AG534" s="260"/>
      <c r="AH534" s="260"/>
      <c r="AI534" s="260"/>
      <c r="AJ534" s="260"/>
      <c r="AK534" s="260"/>
      <c r="AL534" s="260"/>
      <c r="AM534" s="260"/>
      <c r="AN534" s="260"/>
      <c r="AO534" s="260"/>
      <c r="AP534" s="260"/>
      <c r="AQ534" s="12"/>
    </row>
    <row r="535" spans="1:43" s="7" customFormat="1" ht="25.5" x14ac:dyDescent="0.2">
      <c r="A535" s="144" t="s">
        <v>691</v>
      </c>
      <c r="B535" s="146" t="s">
        <v>572</v>
      </c>
      <c r="C535" s="146" t="s">
        <v>809</v>
      </c>
      <c r="D535" s="79" t="s">
        <v>17</v>
      </c>
      <c r="E535" s="148">
        <v>4</v>
      </c>
      <c r="F535" s="149">
        <v>203.86</v>
      </c>
      <c r="G535" s="38">
        <f t="shared" si="11"/>
        <v>815.44</v>
      </c>
      <c r="H535" s="259"/>
      <c r="I535" s="260"/>
      <c r="J535" s="260"/>
      <c r="K535" s="260"/>
      <c r="L535" s="260"/>
      <c r="M535" s="260"/>
      <c r="N535" s="260"/>
      <c r="O535" s="260"/>
      <c r="P535" s="260"/>
      <c r="Q535" s="260"/>
      <c r="R535" s="260"/>
      <c r="S535" s="260"/>
      <c r="T535" s="260"/>
      <c r="U535" s="260"/>
      <c r="V535" s="260"/>
      <c r="W535" s="260"/>
      <c r="X535" s="260"/>
      <c r="Y535" s="260"/>
      <c r="Z535" s="260"/>
      <c r="AA535" s="260"/>
      <c r="AB535" s="260"/>
      <c r="AC535" s="260"/>
      <c r="AD535" s="260"/>
      <c r="AE535" s="260"/>
      <c r="AF535" s="260"/>
      <c r="AG535" s="260"/>
      <c r="AH535" s="260"/>
      <c r="AI535" s="260"/>
      <c r="AJ535" s="260"/>
      <c r="AK535" s="260"/>
      <c r="AL535" s="260"/>
      <c r="AM535" s="260"/>
      <c r="AN535" s="260"/>
      <c r="AO535" s="260"/>
      <c r="AP535" s="260"/>
      <c r="AQ535" s="12"/>
    </row>
    <row r="536" spans="1:43" s="7" customFormat="1" x14ac:dyDescent="0.2">
      <c r="A536" s="144" t="s">
        <v>692</v>
      </c>
      <c r="B536" s="146" t="s">
        <v>573</v>
      </c>
      <c r="C536" s="146" t="s">
        <v>810</v>
      </c>
      <c r="D536" s="79" t="s">
        <v>17</v>
      </c>
      <c r="E536" s="148">
        <v>2</v>
      </c>
      <c r="F536" s="149">
        <v>32.36</v>
      </c>
      <c r="G536" s="38">
        <f t="shared" si="11"/>
        <v>64.72</v>
      </c>
      <c r="H536" s="259"/>
      <c r="I536" s="260"/>
      <c r="J536" s="260"/>
      <c r="K536" s="260"/>
      <c r="L536" s="260"/>
      <c r="M536" s="260"/>
      <c r="N536" s="260"/>
      <c r="O536" s="260"/>
      <c r="P536" s="260"/>
      <c r="Q536" s="260"/>
      <c r="R536" s="260"/>
      <c r="S536" s="260"/>
      <c r="T536" s="260"/>
      <c r="U536" s="260"/>
      <c r="V536" s="260"/>
      <c r="W536" s="260"/>
      <c r="X536" s="260"/>
      <c r="Y536" s="260"/>
      <c r="Z536" s="260"/>
      <c r="AA536" s="260"/>
      <c r="AB536" s="260"/>
      <c r="AC536" s="260"/>
      <c r="AD536" s="260"/>
      <c r="AE536" s="260"/>
      <c r="AF536" s="260"/>
      <c r="AG536" s="260"/>
      <c r="AH536" s="260"/>
      <c r="AI536" s="260"/>
      <c r="AJ536" s="260"/>
      <c r="AK536" s="260"/>
      <c r="AL536" s="260"/>
      <c r="AM536" s="260"/>
      <c r="AN536" s="260"/>
      <c r="AO536" s="260"/>
      <c r="AP536" s="260"/>
      <c r="AQ536" s="12"/>
    </row>
    <row r="537" spans="1:43" s="7" customFormat="1" x14ac:dyDescent="0.2">
      <c r="A537" s="144" t="s">
        <v>693</v>
      </c>
      <c r="B537" s="146" t="s">
        <v>574</v>
      </c>
      <c r="C537" s="146" t="s">
        <v>811</v>
      </c>
      <c r="D537" s="79" t="s">
        <v>17</v>
      </c>
      <c r="E537" s="148">
        <v>2</v>
      </c>
      <c r="F537" s="149">
        <v>97.28</v>
      </c>
      <c r="G537" s="38">
        <f t="shared" si="11"/>
        <v>194.56</v>
      </c>
      <c r="H537" s="259"/>
      <c r="I537" s="260"/>
      <c r="J537" s="260"/>
      <c r="K537" s="260"/>
      <c r="L537" s="260"/>
      <c r="M537" s="260"/>
      <c r="N537" s="260"/>
      <c r="O537" s="260"/>
      <c r="P537" s="260"/>
      <c r="Q537" s="260"/>
      <c r="R537" s="260"/>
      <c r="S537" s="260"/>
      <c r="T537" s="260"/>
      <c r="U537" s="260"/>
      <c r="V537" s="260"/>
      <c r="W537" s="260"/>
      <c r="X537" s="260"/>
      <c r="Y537" s="260"/>
      <c r="Z537" s="260"/>
      <c r="AA537" s="260"/>
      <c r="AB537" s="260"/>
      <c r="AC537" s="260"/>
      <c r="AD537" s="260"/>
      <c r="AE537" s="260"/>
      <c r="AF537" s="260"/>
      <c r="AG537" s="260"/>
      <c r="AH537" s="260"/>
      <c r="AI537" s="260"/>
      <c r="AJ537" s="260"/>
      <c r="AK537" s="260"/>
      <c r="AL537" s="260"/>
      <c r="AM537" s="260"/>
      <c r="AN537" s="260"/>
      <c r="AO537" s="260"/>
      <c r="AP537" s="260"/>
      <c r="AQ537" s="12"/>
    </row>
    <row r="538" spans="1:43" s="7" customFormat="1" x14ac:dyDescent="0.2">
      <c r="A538" s="144" t="s">
        <v>694</v>
      </c>
      <c r="B538" s="146" t="s">
        <v>575</v>
      </c>
      <c r="C538" s="146" t="s">
        <v>812</v>
      </c>
      <c r="D538" s="79" t="s">
        <v>17</v>
      </c>
      <c r="E538" s="148">
        <v>2</v>
      </c>
      <c r="F538" s="149">
        <v>53.86</v>
      </c>
      <c r="G538" s="38">
        <f t="shared" si="11"/>
        <v>107.72</v>
      </c>
      <c r="H538" s="259"/>
      <c r="I538" s="260"/>
      <c r="J538" s="260"/>
      <c r="K538" s="260"/>
      <c r="L538" s="260"/>
      <c r="M538" s="260"/>
      <c r="N538" s="260"/>
      <c r="O538" s="260"/>
      <c r="P538" s="260"/>
      <c r="Q538" s="260"/>
      <c r="R538" s="260"/>
      <c r="S538" s="260"/>
      <c r="T538" s="260"/>
      <c r="U538" s="260"/>
      <c r="V538" s="260"/>
      <c r="W538" s="260"/>
      <c r="X538" s="260"/>
      <c r="Y538" s="260"/>
      <c r="Z538" s="260"/>
      <c r="AA538" s="260"/>
      <c r="AB538" s="260"/>
      <c r="AC538" s="260"/>
      <c r="AD538" s="260"/>
      <c r="AE538" s="260"/>
      <c r="AF538" s="260"/>
      <c r="AG538" s="260"/>
      <c r="AH538" s="260"/>
      <c r="AI538" s="260"/>
      <c r="AJ538" s="260"/>
      <c r="AK538" s="260"/>
      <c r="AL538" s="260"/>
      <c r="AM538" s="260"/>
      <c r="AN538" s="260"/>
      <c r="AO538" s="260"/>
      <c r="AP538" s="260"/>
      <c r="AQ538" s="12"/>
    </row>
    <row r="539" spans="1:43" s="7" customFormat="1" ht="25.5" x14ac:dyDescent="0.2">
      <c r="A539" s="144" t="s">
        <v>695</v>
      </c>
      <c r="B539" s="146" t="s">
        <v>576</v>
      </c>
      <c r="C539" s="146" t="s">
        <v>813</v>
      </c>
      <c r="D539" s="79" t="s">
        <v>17</v>
      </c>
      <c r="E539" s="148">
        <v>2</v>
      </c>
      <c r="F539" s="149">
        <v>141.99</v>
      </c>
      <c r="G539" s="38">
        <f t="shared" si="11"/>
        <v>283.98</v>
      </c>
      <c r="H539" s="259"/>
      <c r="I539" s="260"/>
      <c r="J539" s="260"/>
      <c r="K539" s="260"/>
      <c r="L539" s="260"/>
      <c r="M539" s="260"/>
      <c r="N539" s="260"/>
      <c r="O539" s="260"/>
      <c r="P539" s="260"/>
      <c r="Q539" s="260"/>
      <c r="R539" s="260"/>
      <c r="S539" s="260"/>
      <c r="T539" s="260"/>
      <c r="U539" s="260"/>
      <c r="V539" s="260"/>
      <c r="W539" s="260"/>
      <c r="X539" s="260"/>
      <c r="Y539" s="260"/>
      <c r="Z539" s="260"/>
      <c r="AA539" s="260"/>
      <c r="AB539" s="260"/>
      <c r="AC539" s="260"/>
      <c r="AD539" s="260"/>
      <c r="AE539" s="260"/>
      <c r="AF539" s="260"/>
      <c r="AG539" s="260"/>
      <c r="AH539" s="260"/>
      <c r="AI539" s="260"/>
      <c r="AJ539" s="260"/>
      <c r="AK539" s="260"/>
      <c r="AL539" s="260"/>
      <c r="AM539" s="260"/>
      <c r="AN539" s="260"/>
      <c r="AO539" s="260"/>
      <c r="AP539" s="260"/>
      <c r="AQ539" s="12"/>
    </row>
    <row r="540" spans="1:43" s="7" customFormat="1" ht="25.5" x14ac:dyDescent="0.2">
      <c r="A540" s="144" t="s">
        <v>696</v>
      </c>
      <c r="B540" s="146" t="s">
        <v>577</v>
      </c>
      <c r="C540" s="146" t="s">
        <v>814</v>
      </c>
      <c r="D540" s="79" t="s">
        <v>17</v>
      </c>
      <c r="E540" s="148">
        <v>1</v>
      </c>
      <c r="F540" s="149">
        <v>241.91</v>
      </c>
      <c r="G540" s="38">
        <f t="shared" si="11"/>
        <v>241.91</v>
      </c>
      <c r="H540" s="259"/>
      <c r="I540" s="260"/>
      <c r="J540" s="260"/>
      <c r="K540" s="260"/>
      <c r="L540" s="260"/>
      <c r="M540" s="260"/>
      <c r="N540" s="260"/>
      <c r="O540" s="260"/>
      <c r="P540" s="260"/>
      <c r="Q540" s="260"/>
      <c r="R540" s="260"/>
      <c r="S540" s="260"/>
      <c r="T540" s="260"/>
      <c r="U540" s="260"/>
      <c r="V540" s="260"/>
      <c r="W540" s="260"/>
      <c r="X540" s="260"/>
      <c r="Y540" s="260"/>
      <c r="Z540" s="260"/>
      <c r="AA540" s="260"/>
      <c r="AB540" s="260"/>
      <c r="AC540" s="260"/>
      <c r="AD540" s="260"/>
      <c r="AE540" s="260"/>
      <c r="AF540" s="260"/>
      <c r="AG540" s="260"/>
      <c r="AH540" s="260"/>
      <c r="AI540" s="260"/>
      <c r="AJ540" s="260"/>
      <c r="AK540" s="260"/>
      <c r="AL540" s="260"/>
      <c r="AM540" s="260"/>
      <c r="AN540" s="260"/>
      <c r="AO540" s="260"/>
      <c r="AP540" s="260"/>
      <c r="AQ540" s="12"/>
    </row>
    <row r="541" spans="1:43" s="7" customFormat="1" ht="25.5" x14ac:dyDescent="0.2">
      <c r="A541" s="144" t="s">
        <v>697</v>
      </c>
      <c r="B541" s="146" t="s">
        <v>578</v>
      </c>
      <c r="C541" s="146" t="s">
        <v>815</v>
      </c>
      <c r="D541" s="79" t="s">
        <v>17</v>
      </c>
      <c r="E541" s="148">
        <v>20</v>
      </c>
      <c r="F541" s="149">
        <v>61.98</v>
      </c>
      <c r="G541" s="38">
        <f t="shared" si="11"/>
        <v>1239.5999999999999</v>
      </c>
      <c r="H541" s="259"/>
      <c r="I541" s="260"/>
      <c r="J541" s="260"/>
      <c r="K541" s="260"/>
      <c r="L541" s="260"/>
      <c r="M541" s="260"/>
      <c r="N541" s="260"/>
      <c r="O541" s="260"/>
      <c r="P541" s="260"/>
      <c r="Q541" s="260"/>
      <c r="R541" s="260"/>
      <c r="S541" s="260"/>
      <c r="T541" s="260"/>
      <c r="U541" s="260"/>
      <c r="V541" s="260"/>
      <c r="W541" s="260"/>
      <c r="X541" s="260"/>
      <c r="Y541" s="260"/>
      <c r="Z541" s="260"/>
      <c r="AA541" s="260"/>
      <c r="AB541" s="260"/>
      <c r="AC541" s="260"/>
      <c r="AD541" s="260"/>
      <c r="AE541" s="260"/>
      <c r="AF541" s="260"/>
      <c r="AG541" s="260"/>
      <c r="AH541" s="260"/>
      <c r="AI541" s="260"/>
      <c r="AJ541" s="260"/>
      <c r="AK541" s="260"/>
      <c r="AL541" s="260"/>
      <c r="AM541" s="260"/>
      <c r="AN541" s="260"/>
      <c r="AO541" s="260"/>
      <c r="AP541" s="260"/>
      <c r="AQ541" s="12"/>
    </row>
    <row r="542" spans="1:43" s="7" customFormat="1" ht="25.5" x14ac:dyDescent="0.2">
      <c r="A542" s="144" t="s">
        <v>698</v>
      </c>
      <c r="B542" s="146" t="s">
        <v>579</v>
      </c>
      <c r="C542" s="146" t="s">
        <v>816</v>
      </c>
      <c r="D542" s="79" t="s">
        <v>17</v>
      </c>
      <c r="E542" s="148">
        <v>10</v>
      </c>
      <c r="F542" s="149">
        <v>112.26</v>
      </c>
      <c r="G542" s="38">
        <f t="shared" si="11"/>
        <v>1122.6000000000001</v>
      </c>
      <c r="H542" s="259"/>
      <c r="I542" s="260"/>
      <c r="J542" s="260"/>
      <c r="K542" s="260"/>
      <c r="L542" s="260"/>
      <c r="M542" s="260"/>
      <c r="N542" s="260"/>
      <c r="O542" s="260"/>
      <c r="P542" s="260"/>
      <c r="Q542" s="260"/>
      <c r="R542" s="260"/>
      <c r="S542" s="260"/>
      <c r="T542" s="260"/>
      <c r="U542" s="260"/>
      <c r="V542" s="260"/>
      <c r="W542" s="260"/>
      <c r="X542" s="260"/>
      <c r="Y542" s="260"/>
      <c r="Z542" s="260"/>
      <c r="AA542" s="260"/>
      <c r="AB542" s="260"/>
      <c r="AC542" s="260"/>
      <c r="AD542" s="260"/>
      <c r="AE542" s="260"/>
      <c r="AF542" s="260"/>
      <c r="AG542" s="260"/>
      <c r="AH542" s="260"/>
      <c r="AI542" s="260"/>
      <c r="AJ542" s="260"/>
      <c r="AK542" s="260"/>
      <c r="AL542" s="260"/>
      <c r="AM542" s="260"/>
      <c r="AN542" s="260"/>
      <c r="AO542" s="260"/>
      <c r="AP542" s="260"/>
      <c r="AQ542" s="12"/>
    </row>
    <row r="543" spans="1:43" s="7" customFormat="1" ht="25.5" x14ac:dyDescent="0.2">
      <c r="A543" s="144" t="s">
        <v>699</v>
      </c>
      <c r="B543" s="146" t="s">
        <v>580</v>
      </c>
      <c r="C543" s="146" t="s">
        <v>817</v>
      </c>
      <c r="D543" s="79" t="s">
        <v>17</v>
      </c>
      <c r="E543" s="148">
        <v>2</v>
      </c>
      <c r="F543" s="149">
        <v>4.0999999999999996</v>
      </c>
      <c r="G543" s="38">
        <f t="shared" si="11"/>
        <v>8.1999999999999993</v>
      </c>
      <c r="H543" s="259"/>
      <c r="I543" s="260"/>
      <c r="J543" s="260"/>
      <c r="K543" s="260"/>
      <c r="L543" s="260"/>
      <c r="M543" s="260"/>
      <c r="N543" s="260"/>
      <c r="O543" s="260"/>
      <c r="P543" s="260"/>
      <c r="Q543" s="260"/>
      <c r="R543" s="260"/>
      <c r="S543" s="260"/>
      <c r="T543" s="260"/>
      <c r="U543" s="260"/>
      <c r="V543" s="260"/>
      <c r="W543" s="260"/>
      <c r="X543" s="260"/>
      <c r="Y543" s="260"/>
      <c r="Z543" s="260"/>
      <c r="AA543" s="260"/>
      <c r="AB543" s="260"/>
      <c r="AC543" s="260"/>
      <c r="AD543" s="260"/>
      <c r="AE543" s="260"/>
      <c r="AF543" s="260"/>
      <c r="AG543" s="260"/>
      <c r="AH543" s="260"/>
      <c r="AI543" s="260"/>
      <c r="AJ543" s="260"/>
      <c r="AK543" s="260"/>
      <c r="AL543" s="260"/>
      <c r="AM543" s="260"/>
      <c r="AN543" s="260"/>
      <c r="AO543" s="260"/>
      <c r="AP543" s="260"/>
      <c r="AQ543" s="12"/>
    </row>
    <row r="544" spans="1:43" s="7" customFormat="1" ht="25.5" x14ac:dyDescent="0.2">
      <c r="A544" s="144" t="s">
        <v>700</v>
      </c>
      <c r="B544" s="146" t="s">
        <v>581</v>
      </c>
      <c r="C544" s="146" t="s">
        <v>818</v>
      </c>
      <c r="D544" s="79" t="s">
        <v>17</v>
      </c>
      <c r="E544" s="148">
        <v>2</v>
      </c>
      <c r="F544" s="149">
        <v>14.23</v>
      </c>
      <c r="G544" s="38">
        <f t="shared" si="11"/>
        <v>28.46</v>
      </c>
      <c r="H544" s="259"/>
      <c r="I544" s="260"/>
      <c r="J544" s="260"/>
      <c r="K544" s="260"/>
      <c r="L544" s="260"/>
      <c r="M544" s="260"/>
      <c r="N544" s="260"/>
      <c r="O544" s="260"/>
      <c r="P544" s="260"/>
      <c r="Q544" s="260"/>
      <c r="R544" s="260"/>
      <c r="S544" s="260"/>
      <c r="T544" s="260"/>
      <c r="U544" s="260"/>
      <c r="V544" s="260"/>
      <c r="W544" s="260"/>
      <c r="X544" s="260"/>
      <c r="Y544" s="260"/>
      <c r="Z544" s="260"/>
      <c r="AA544" s="260"/>
      <c r="AB544" s="260"/>
      <c r="AC544" s="260"/>
      <c r="AD544" s="260"/>
      <c r="AE544" s="260"/>
      <c r="AF544" s="260"/>
      <c r="AG544" s="260"/>
      <c r="AH544" s="260"/>
      <c r="AI544" s="260"/>
      <c r="AJ544" s="260"/>
      <c r="AK544" s="260"/>
      <c r="AL544" s="260"/>
      <c r="AM544" s="260"/>
      <c r="AN544" s="260"/>
      <c r="AO544" s="260"/>
      <c r="AP544" s="260"/>
      <c r="AQ544" s="12"/>
    </row>
    <row r="545" spans="1:43" s="7" customFormat="1" x14ac:dyDescent="0.2">
      <c r="A545" s="144" t="s">
        <v>701</v>
      </c>
      <c r="B545" s="146" t="s">
        <v>582</v>
      </c>
      <c r="C545" s="146" t="s">
        <v>819</v>
      </c>
      <c r="D545" s="79" t="s">
        <v>17</v>
      </c>
      <c r="E545" s="148">
        <v>4</v>
      </c>
      <c r="F545" s="149">
        <v>59.13</v>
      </c>
      <c r="G545" s="38">
        <f t="shared" si="11"/>
        <v>236.52</v>
      </c>
      <c r="H545" s="259"/>
      <c r="I545" s="260"/>
      <c r="J545" s="260"/>
      <c r="K545" s="260"/>
      <c r="L545" s="260"/>
      <c r="M545" s="260"/>
      <c r="N545" s="260"/>
      <c r="O545" s="260"/>
      <c r="P545" s="260"/>
      <c r="Q545" s="260"/>
      <c r="R545" s="260"/>
      <c r="S545" s="260"/>
      <c r="T545" s="260"/>
      <c r="U545" s="260"/>
      <c r="V545" s="260"/>
      <c r="W545" s="260"/>
      <c r="X545" s="260"/>
      <c r="Y545" s="260"/>
      <c r="Z545" s="260"/>
      <c r="AA545" s="260"/>
      <c r="AB545" s="260"/>
      <c r="AC545" s="260"/>
      <c r="AD545" s="260"/>
      <c r="AE545" s="260"/>
      <c r="AF545" s="260"/>
      <c r="AG545" s="260"/>
      <c r="AH545" s="260"/>
      <c r="AI545" s="260"/>
      <c r="AJ545" s="260"/>
      <c r="AK545" s="260"/>
      <c r="AL545" s="260"/>
      <c r="AM545" s="260"/>
      <c r="AN545" s="260"/>
      <c r="AO545" s="260"/>
      <c r="AP545" s="260"/>
      <c r="AQ545" s="12"/>
    </row>
    <row r="546" spans="1:43" s="7" customFormat="1" x14ac:dyDescent="0.2">
      <c r="A546" s="144" t="s">
        <v>702</v>
      </c>
      <c r="B546" s="146" t="s">
        <v>583</v>
      </c>
      <c r="C546" s="146" t="s">
        <v>820</v>
      </c>
      <c r="D546" s="79" t="s">
        <v>17</v>
      </c>
      <c r="E546" s="148">
        <v>1</v>
      </c>
      <c r="F546" s="149">
        <v>61.34</v>
      </c>
      <c r="G546" s="38">
        <f t="shared" si="11"/>
        <v>61.34</v>
      </c>
      <c r="H546" s="259"/>
      <c r="I546" s="260"/>
      <c r="J546" s="260"/>
      <c r="K546" s="260"/>
      <c r="L546" s="260"/>
      <c r="M546" s="260"/>
      <c r="N546" s="260"/>
      <c r="O546" s="260"/>
      <c r="P546" s="260"/>
      <c r="Q546" s="260"/>
      <c r="R546" s="260"/>
      <c r="S546" s="260"/>
      <c r="T546" s="260"/>
      <c r="U546" s="260"/>
      <c r="V546" s="260"/>
      <c r="W546" s="260"/>
      <c r="X546" s="260"/>
      <c r="Y546" s="260"/>
      <c r="Z546" s="260"/>
      <c r="AA546" s="260"/>
      <c r="AB546" s="260"/>
      <c r="AC546" s="260"/>
      <c r="AD546" s="260"/>
      <c r="AE546" s="260"/>
      <c r="AF546" s="260"/>
      <c r="AG546" s="260"/>
      <c r="AH546" s="260"/>
      <c r="AI546" s="260"/>
      <c r="AJ546" s="260"/>
      <c r="AK546" s="260"/>
      <c r="AL546" s="260"/>
      <c r="AM546" s="260"/>
      <c r="AN546" s="260"/>
      <c r="AO546" s="260"/>
      <c r="AP546" s="260"/>
      <c r="AQ546" s="12"/>
    </row>
    <row r="547" spans="1:43" s="7" customFormat="1" x14ac:dyDescent="0.2">
      <c r="A547" s="144" t="s">
        <v>703</v>
      </c>
      <c r="B547" s="146" t="s">
        <v>584</v>
      </c>
      <c r="C547" s="146" t="s">
        <v>821</v>
      </c>
      <c r="D547" s="79" t="s">
        <v>17</v>
      </c>
      <c r="E547" s="148">
        <v>20</v>
      </c>
      <c r="F547" s="149">
        <v>25.82</v>
      </c>
      <c r="G547" s="38">
        <f t="shared" si="11"/>
        <v>516.4</v>
      </c>
      <c r="H547" s="259"/>
      <c r="I547" s="260"/>
      <c r="J547" s="260"/>
      <c r="K547" s="260"/>
      <c r="L547" s="260"/>
      <c r="M547" s="260"/>
      <c r="N547" s="260"/>
      <c r="O547" s="260"/>
      <c r="P547" s="260"/>
      <c r="Q547" s="260"/>
      <c r="R547" s="260"/>
      <c r="S547" s="260"/>
      <c r="T547" s="260"/>
      <c r="U547" s="260"/>
      <c r="V547" s="260"/>
      <c r="W547" s="260"/>
      <c r="X547" s="260"/>
      <c r="Y547" s="260"/>
      <c r="Z547" s="260"/>
      <c r="AA547" s="260"/>
      <c r="AB547" s="260"/>
      <c r="AC547" s="260"/>
      <c r="AD547" s="260"/>
      <c r="AE547" s="260"/>
      <c r="AF547" s="260"/>
      <c r="AG547" s="260"/>
      <c r="AH547" s="260"/>
      <c r="AI547" s="260"/>
      <c r="AJ547" s="260"/>
      <c r="AK547" s="260"/>
      <c r="AL547" s="260"/>
      <c r="AM547" s="260"/>
      <c r="AN547" s="260"/>
      <c r="AO547" s="260"/>
      <c r="AP547" s="260"/>
      <c r="AQ547" s="12"/>
    </row>
    <row r="548" spans="1:43" s="7" customFormat="1" ht="25.5" x14ac:dyDescent="0.2">
      <c r="A548" s="144" t="s">
        <v>704</v>
      </c>
      <c r="B548" s="146" t="s">
        <v>585</v>
      </c>
      <c r="C548" s="146" t="s">
        <v>822</v>
      </c>
      <c r="D548" s="79" t="s">
        <v>17</v>
      </c>
      <c r="E548" s="148">
        <v>6</v>
      </c>
      <c r="F548" s="149">
        <v>38.68</v>
      </c>
      <c r="G548" s="38">
        <f t="shared" si="11"/>
        <v>232.07999999999998</v>
      </c>
      <c r="H548" s="259"/>
      <c r="I548" s="260"/>
      <c r="J548" s="260"/>
      <c r="K548" s="260"/>
      <c r="L548" s="260"/>
      <c r="M548" s="260"/>
      <c r="N548" s="260"/>
      <c r="O548" s="260"/>
      <c r="P548" s="260"/>
      <c r="Q548" s="260"/>
      <c r="R548" s="260"/>
      <c r="S548" s="260"/>
      <c r="T548" s="260"/>
      <c r="U548" s="260"/>
      <c r="V548" s="260"/>
      <c r="W548" s="260"/>
      <c r="X548" s="260"/>
      <c r="Y548" s="260"/>
      <c r="Z548" s="260"/>
      <c r="AA548" s="260"/>
      <c r="AB548" s="260"/>
      <c r="AC548" s="260"/>
      <c r="AD548" s="260"/>
      <c r="AE548" s="260"/>
      <c r="AF548" s="260"/>
      <c r="AG548" s="260"/>
      <c r="AH548" s="260"/>
      <c r="AI548" s="260"/>
      <c r="AJ548" s="260"/>
      <c r="AK548" s="260"/>
      <c r="AL548" s="260"/>
      <c r="AM548" s="260"/>
      <c r="AN548" s="260"/>
      <c r="AO548" s="260"/>
      <c r="AP548" s="260"/>
      <c r="AQ548" s="12"/>
    </row>
    <row r="549" spans="1:43" s="7" customFormat="1" x14ac:dyDescent="0.2">
      <c r="A549" s="144" t="s">
        <v>705</v>
      </c>
      <c r="B549" s="146" t="s">
        <v>586</v>
      </c>
      <c r="C549" s="146" t="s">
        <v>823</v>
      </c>
      <c r="D549" s="79" t="s">
        <v>17</v>
      </c>
      <c r="E549" s="148">
        <v>1</v>
      </c>
      <c r="F549" s="149">
        <v>37.869999999999997</v>
      </c>
      <c r="G549" s="38">
        <f t="shared" si="11"/>
        <v>37.869999999999997</v>
      </c>
      <c r="H549" s="259"/>
      <c r="I549" s="260"/>
      <c r="J549" s="260"/>
      <c r="K549" s="260"/>
      <c r="L549" s="260"/>
      <c r="M549" s="260"/>
      <c r="N549" s="260"/>
      <c r="O549" s="260"/>
      <c r="P549" s="260"/>
      <c r="Q549" s="260"/>
      <c r="R549" s="260"/>
      <c r="S549" s="260"/>
      <c r="T549" s="260"/>
      <c r="U549" s="260"/>
      <c r="V549" s="260"/>
      <c r="W549" s="260"/>
      <c r="X549" s="260"/>
      <c r="Y549" s="260"/>
      <c r="Z549" s="260"/>
      <c r="AA549" s="260"/>
      <c r="AB549" s="260"/>
      <c r="AC549" s="260"/>
      <c r="AD549" s="260"/>
      <c r="AE549" s="260"/>
      <c r="AF549" s="260"/>
      <c r="AG549" s="260"/>
      <c r="AH549" s="260"/>
      <c r="AI549" s="260"/>
      <c r="AJ549" s="260"/>
      <c r="AK549" s="260"/>
      <c r="AL549" s="260"/>
      <c r="AM549" s="260"/>
      <c r="AN549" s="260"/>
      <c r="AO549" s="260"/>
      <c r="AP549" s="260"/>
      <c r="AQ549" s="12"/>
    </row>
    <row r="550" spans="1:43" s="7" customFormat="1" ht="25.5" x14ac:dyDescent="0.2">
      <c r="A550" s="144" t="s">
        <v>706</v>
      </c>
      <c r="B550" s="146" t="s">
        <v>587</v>
      </c>
      <c r="C550" s="146" t="s">
        <v>824</v>
      </c>
      <c r="D550" s="79" t="s">
        <v>17</v>
      </c>
      <c r="E550" s="148">
        <v>1</v>
      </c>
      <c r="F550" s="149">
        <v>210.82</v>
      </c>
      <c r="G550" s="38">
        <f t="shared" si="11"/>
        <v>210.82</v>
      </c>
      <c r="H550" s="259"/>
      <c r="I550" s="260"/>
      <c r="J550" s="260"/>
      <c r="K550" s="260"/>
      <c r="L550" s="260"/>
      <c r="M550" s="260"/>
      <c r="N550" s="260"/>
      <c r="O550" s="260"/>
      <c r="P550" s="260"/>
      <c r="Q550" s="260"/>
      <c r="R550" s="260"/>
      <c r="S550" s="260"/>
      <c r="T550" s="260"/>
      <c r="U550" s="260"/>
      <c r="V550" s="260"/>
      <c r="W550" s="260"/>
      <c r="X550" s="260"/>
      <c r="Y550" s="260"/>
      <c r="Z550" s="260"/>
      <c r="AA550" s="260"/>
      <c r="AB550" s="260"/>
      <c r="AC550" s="260"/>
      <c r="AD550" s="260"/>
      <c r="AE550" s="260"/>
      <c r="AF550" s="260"/>
      <c r="AG550" s="260"/>
      <c r="AH550" s="260"/>
      <c r="AI550" s="260"/>
      <c r="AJ550" s="260"/>
      <c r="AK550" s="260"/>
      <c r="AL550" s="260"/>
      <c r="AM550" s="260"/>
      <c r="AN550" s="260"/>
      <c r="AO550" s="260"/>
      <c r="AP550" s="260"/>
      <c r="AQ550" s="12"/>
    </row>
    <row r="551" spans="1:43" s="7" customFormat="1" ht="25.5" x14ac:dyDescent="0.2">
      <c r="A551" s="144" t="s">
        <v>707</v>
      </c>
      <c r="B551" s="146" t="s">
        <v>588</v>
      </c>
      <c r="C551" s="146" t="s">
        <v>825</v>
      </c>
      <c r="D551" s="79" t="s">
        <v>17</v>
      </c>
      <c r="E551" s="148">
        <v>18</v>
      </c>
      <c r="F551" s="149">
        <v>21.08</v>
      </c>
      <c r="G551" s="38">
        <f t="shared" si="11"/>
        <v>379.43999999999994</v>
      </c>
      <c r="H551" s="259"/>
      <c r="I551" s="260"/>
      <c r="J551" s="260"/>
      <c r="K551" s="260"/>
      <c r="L551" s="260"/>
      <c r="M551" s="260"/>
      <c r="N551" s="260"/>
      <c r="O551" s="260"/>
      <c r="P551" s="260"/>
      <c r="Q551" s="260"/>
      <c r="R551" s="260"/>
      <c r="S551" s="260"/>
      <c r="T551" s="260"/>
      <c r="U551" s="260"/>
      <c r="V551" s="260"/>
      <c r="W551" s="260"/>
      <c r="X551" s="260"/>
      <c r="Y551" s="260"/>
      <c r="Z551" s="260"/>
      <c r="AA551" s="260"/>
      <c r="AB551" s="260"/>
      <c r="AC551" s="260"/>
      <c r="AD551" s="260"/>
      <c r="AE551" s="260"/>
      <c r="AF551" s="260"/>
      <c r="AG551" s="260"/>
      <c r="AH551" s="260"/>
      <c r="AI551" s="260"/>
      <c r="AJ551" s="260"/>
      <c r="AK551" s="260"/>
      <c r="AL551" s="260"/>
      <c r="AM551" s="260"/>
      <c r="AN551" s="260"/>
      <c r="AO551" s="260"/>
      <c r="AP551" s="260"/>
      <c r="AQ551" s="12"/>
    </row>
    <row r="552" spans="1:43" s="6" customFormat="1" ht="25.5" x14ac:dyDescent="0.2">
      <c r="A552" s="144" t="s">
        <v>708</v>
      </c>
      <c r="B552" s="146" t="s">
        <v>589</v>
      </c>
      <c r="C552" s="146" t="s">
        <v>826</v>
      </c>
      <c r="D552" s="79" t="s">
        <v>17</v>
      </c>
      <c r="E552" s="148">
        <v>38</v>
      </c>
      <c r="F552" s="149">
        <v>31.73</v>
      </c>
      <c r="G552" s="38">
        <f t="shared" si="11"/>
        <v>1205.74</v>
      </c>
      <c r="H552" s="252"/>
      <c r="I552" s="253"/>
      <c r="J552" s="253"/>
      <c r="K552" s="253"/>
      <c r="L552" s="253"/>
      <c r="M552" s="253"/>
      <c r="N552" s="253"/>
      <c r="O552" s="253"/>
      <c r="P552" s="253"/>
      <c r="Q552" s="253"/>
      <c r="R552" s="253"/>
      <c r="S552" s="253"/>
      <c r="T552" s="253"/>
      <c r="U552" s="253"/>
      <c r="V552" s="253"/>
      <c r="W552" s="253"/>
      <c r="X552" s="253"/>
      <c r="Y552" s="253"/>
      <c r="Z552" s="253"/>
      <c r="AA552" s="253"/>
      <c r="AB552" s="253"/>
      <c r="AC552" s="253"/>
      <c r="AD552" s="253"/>
      <c r="AE552" s="253"/>
      <c r="AF552" s="253"/>
      <c r="AG552" s="253"/>
      <c r="AH552" s="253"/>
      <c r="AI552" s="253"/>
      <c r="AJ552" s="253"/>
      <c r="AK552" s="253"/>
      <c r="AL552" s="253"/>
      <c r="AM552" s="253"/>
      <c r="AN552" s="253"/>
      <c r="AO552" s="253"/>
      <c r="AP552" s="253"/>
      <c r="AQ552" s="21"/>
    </row>
    <row r="553" spans="1:43" s="132" customFormat="1" ht="22.5" customHeight="1" x14ac:dyDescent="0.2">
      <c r="A553" s="126"/>
      <c r="B553" s="128" t="s">
        <v>2155</v>
      </c>
      <c r="C553" s="128" t="s">
        <v>2161</v>
      </c>
      <c r="D553" s="129"/>
      <c r="E553" s="152"/>
      <c r="F553" s="153"/>
      <c r="G553" s="40">
        <f>SUM(G434:G552)</f>
        <v>285409.90999999968</v>
      </c>
      <c r="H553" s="254"/>
      <c r="I553" s="255"/>
      <c r="J553" s="255"/>
      <c r="K553" s="255"/>
      <c r="L553" s="255"/>
      <c r="M553" s="255"/>
      <c r="N553" s="255"/>
      <c r="O553" s="255"/>
      <c r="P553" s="255"/>
      <c r="Q553" s="255"/>
      <c r="R553" s="255"/>
      <c r="S553" s="255"/>
      <c r="T553" s="255"/>
      <c r="U553" s="255"/>
      <c r="V553" s="255"/>
      <c r="W553" s="255"/>
      <c r="X553" s="255"/>
      <c r="Y553" s="255"/>
      <c r="Z553" s="255"/>
      <c r="AA553" s="255"/>
      <c r="AB553" s="255"/>
      <c r="AC553" s="255"/>
      <c r="AD553" s="255"/>
      <c r="AE553" s="255"/>
      <c r="AF553" s="255"/>
      <c r="AG553" s="255"/>
      <c r="AH553" s="255"/>
      <c r="AI553" s="255"/>
      <c r="AJ553" s="255"/>
      <c r="AK553" s="255"/>
      <c r="AL553" s="255"/>
      <c r="AM553" s="255"/>
      <c r="AN553" s="255"/>
      <c r="AO553" s="255"/>
      <c r="AP553" s="255"/>
      <c r="AQ553" s="131"/>
    </row>
    <row r="554" spans="1:43" s="7" customFormat="1" ht="7.5" customHeight="1" x14ac:dyDescent="0.2">
      <c r="A554" s="289"/>
      <c r="B554" s="290"/>
      <c r="C554" s="290"/>
      <c r="D554" s="284"/>
      <c r="E554" s="330"/>
      <c r="F554" s="331"/>
      <c r="G554" s="287"/>
      <c r="H554" s="260"/>
      <c r="I554" s="260"/>
      <c r="J554" s="260"/>
      <c r="K554" s="260"/>
      <c r="L554" s="260"/>
      <c r="M554" s="260"/>
      <c r="N554" s="260"/>
      <c r="O554" s="260"/>
      <c r="P554" s="260"/>
      <c r="Q554" s="260"/>
      <c r="R554" s="260"/>
      <c r="S554" s="260"/>
      <c r="T554" s="260"/>
      <c r="U554" s="260"/>
      <c r="V554" s="260"/>
      <c r="W554" s="260"/>
      <c r="X554" s="260"/>
      <c r="Y554" s="260"/>
      <c r="Z554" s="260"/>
      <c r="AA554" s="260"/>
      <c r="AB554" s="260"/>
      <c r="AC554" s="260"/>
      <c r="AD554" s="260"/>
      <c r="AE554" s="260"/>
      <c r="AF554" s="260"/>
      <c r="AG554" s="260"/>
      <c r="AH554" s="260"/>
      <c r="AI554" s="260"/>
      <c r="AJ554" s="260"/>
      <c r="AK554" s="260"/>
      <c r="AL554" s="260"/>
      <c r="AM554" s="260"/>
      <c r="AN554" s="260"/>
      <c r="AO554" s="260"/>
      <c r="AP554" s="260"/>
      <c r="AQ554" s="12"/>
    </row>
    <row r="555" spans="1:43" s="156" customFormat="1" ht="37.5" customHeight="1" x14ac:dyDescent="0.2">
      <c r="A555" s="106"/>
      <c r="B555" s="106" t="s">
        <v>2224</v>
      </c>
      <c r="C555" s="106" t="s">
        <v>2225</v>
      </c>
      <c r="D555" s="110"/>
      <c r="E555" s="154"/>
      <c r="F555" s="105"/>
      <c r="G555" s="106"/>
      <c r="H555" s="265"/>
      <c r="I555" s="266"/>
      <c r="J555" s="266"/>
      <c r="K555" s="266"/>
      <c r="L555" s="266"/>
      <c r="M555" s="266"/>
      <c r="N555" s="266"/>
      <c r="O555" s="266"/>
      <c r="P555" s="266"/>
      <c r="Q555" s="266"/>
      <c r="R555" s="266"/>
      <c r="S555" s="266"/>
      <c r="T555" s="266"/>
      <c r="U555" s="266"/>
      <c r="V555" s="266"/>
      <c r="W555" s="266"/>
      <c r="X555" s="266"/>
      <c r="Y555" s="266"/>
      <c r="Z555" s="266"/>
      <c r="AA555" s="266"/>
      <c r="AB555" s="266"/>
      <c r="AC555" s="266"/>
      <c r="AD555" s="266"/>
      <c r="AE555" s="266"/>
      <c r="AF555" s="266"/>
      <c r="AG555" s="266"/>
      <c r="AH555" s="266"/>
      <c r="AI555" s="266"/>
      <c r="AJ555" s="266"/>
      <c r="AK555" s="266"/>
      <c r="AL555" s="266"/>
      <c r="AM555" s="266"/>
      <c r="AN555" s="266"/>
      <c r="AO555" s="266"/>
      <c r="AP555" s="266"/>
      <c r="AQ555" s="155"/>
    </row>
    <row r="556" spans="1:43" s="7" customFormat="1" x14ac:dyDescent="0.2">
      <c r="A556" s="86"/>
      <c r="B556" s="64" t="s">
        <v>63</v>
      </c>
      <c r="C556" s="64" t="s">
        <v>998</v>
      </c>
      <c r="D556" s="79"/>
      <c r="E556" s="332"/>
      <c r="F556" s="333"/>
      <c r="G556" s="38"/>
      <c r="H556" s="259"/>
      <c r="I556" s="260"/>
      <c r="J556" s="260"/>
      <c r="K556" s="260"/>
      <c r="L556" s="260"/>
      <c r="M556" s="260"/>
      <c r="N556" s="260"/>
      <c r="O556" s="260"/>
      <c r="P556" s="260"/>
      <c r="Q556" s="260"/>
      <c r="R556" s="260"/>
      <c r="S556" s="260"/>
      <c r="T556" s="260"/>
      <c r="U556" s="260"/>
      <c r="V556" s="260"/>
      <c r="W556" s="260"/>
      <c r="X556" s="260"/>
      <c r="Y556" s="260"/>
      <c r="Z556" s="260"/>
      <c r="AA556" s="260"/>
      <c r="AB556" s="260"/>
      <c r="AC556" s="260"/>
      <c r="AD556" s="260"/>
      <c r="AE556" s="260"/>
      <c r="AF556" s="260"/>
      <c r="AG556" s="260"/>
      <c r="AH556" s="260"/>
      <c r="AI556" s="260"/>
      <c r="AJ556" s="260"/>
      <c r="AK556" s="260"/>
      <c r="AL556" s="260"/>
      <c r="AM556" s="260"/>
      <c r="AN556" s="260"/>
      <c r="AO556" s="260"/>
      <c r="AP556" s="260"/>
      <c r="AQ556" s="12"/>
    </row>
    <row r="557" spans="1:43" s="7" customFormat="1" x14ac:dyDescent="0.2">
      <c r="A557" s="77" t="s">
        <v>1487</v>
      </c>
      <c r="B557" s="61" t="s">
        <v>59</v>
      </c>
      <c r="C557" s="65" t="s">
        <v>1488</v>
      </c>
      <c r="D557" s="79" t="s">
        <v>16</v>
      </c>
      <c r="E557" s="66">
        <v>94.08</v>
      </c>
      <c r="F557" s="63">
        <v>15.71</v>
      </c>
      <c r="G557" s="37">
        <f>F557*E557</f>
        <v>1477.9968000000001</v>
      </c>
      <c r="H557" s="259"/>
      <c r="I557" s="260"/>
      <c r="J557" s="260"/>
      <c r="K557" s="260"/>
      <c r="L557" s="260"/>
      <c r="M557" s="260"/>
      <c r="N557" s="260"/>
      <c r="O557" s="260"/>
      <c r="P557" s="260"/>
      <c r="Q557" s="260"/>
      <c r="R557" s="260"/>
      <c r="S557" s="260"/>
      <c r="T557" s="260"/>
      <c r="U557" s="260"/>
      <c r="V557" s="260"/>
      <c r="W557" s="260"/>
      <c r="X557" s="260"/>
      <c r="Y557" s="260"/>
      <c r="Z557" s="260"/>
      <c r="AA557" s="260"/>
      <c r="AB557" s="260"/>
      <c r="AC557" s="260"/>
      <c r="AD557" s="260"/>
      <c r="AE557" s="260"/>
      <c r="AF557" s="260"/>
      <c r="AG557" s="260"/>
      <c r="AH557" s="260"/>
      <c r="AI557" s="260"/>
      <c r="AJ557" s="260"/>
      <c r="AK557" s="260"/>
      <c r="AL557" s="260"/>
      <c r="AM557" s="260"/>
      <c r="AN557" s="260"/>
      <c r="AO557" s="260"/>
      <c r="AP557" s="260"/>
      <c r="AQ557" s="12"/>
    </row>
    <row r="558" spans="1:43" s="7" customFormat="1" x14ac:dyDescent="0.2">
      <c r="A558" s="77" t="s">
        <v>255</v>
      </c>
      <c r="B558" s="61" t="s">
        <v>256</v>
      </c>
      <c r="C558" s="65" t="s">
        <v>1489</v>
      </c>
      <c r="D558" s="79" t="s">
        <v>16</v>
      </c>
      <c r="E558" s="66">
        <v>318.24</v>
      </c>
      <c r="F558" s="63">
        <v>28.4</v>
      </c>
      <c r="G558" s="37">
        <f>F558*E558</f>
        <v>9038.0159999999996</v>
      </c>
      <c r="H558" s="259"/>
      <c r="I558" s="260"/>
      <c r="J558" s="260"/>
      <c r="K558" s="260"/>
      <c r="L558" s="260"/>
      <c r="M558" s="260"/>
      <c r="N558" s="260"/>
      <c r="O558" s="260"/>
      <c r="P558" s="260"/>
      <c r="Q558" s="260"/>
      <c r="R558" s="260"/>
      <c r="S558" s="260"/>
      <c r="T558" s="260"/>
      <c r="U558" s="260"/>
      <c r="V558" s="260"/>
      <c r="W558" s="260"/>
      <c r="X558" s="260"/>
      <c r="Y558" s="260"/>
      <c r="Z558" s="260"/>
      <c r="AA558" s="260"/>
      <c r="AB558" s="260"/>
      <c r="AC558" s="260"/>
      <c r="AD558" s="260"/>
      <c r="AE558" s="260"/>
      <c r="AF558" s="260"/>
      <c r="AG558" s="260"/>
      <c r="AH558" s="260"/>
      <c r="AI558" s="260"/>
      <c r="AJ558" s="260"/>
      <c r="AK558" s="260"/>
      <c r="AL558" s="260"/>
      <c r="AM558" s="260"/>
      <c r="AN558" s="260"/>
      <c r="AO558" s="260"/>
      <c r="AP558" s="260"/>
      <c r="AQ558" s="12"/>
    </row>
    <row r="559" spans="1:43" s="7" customFormat="1" x14ac:dyDescent="0.2">
      <c r="A559" s="77" t="s">
        <v>257</v>
      </c>
      <c r="B559" s="61" t="s">
        <v>258</v>
      </c>
      <c r="C559" s="65" t="s">
        <v>1490</v>
      </c>
      <c r="D559" s="79" t="s">
        <v>16</v>
      </c>
      <c r="E559" s="66">
        <v>255.16</v>
      </c>
      <c r="F559" s="63">
        <v>21.1</v>
      </c>
      <c r="G559" s="37">
        <f t="shared" ref="G559:G572" si="12">F559*E559</f>
        <v>5383.8760000000002</v>
      </c>
      <c r="H559" s="259"/>
      <c r="I559" s="260"/>
      <c r="J559" s="260"/>
      <c r="K559" s="260"/>
      <c r="L559" s="260"/>
      <c r="M559" s="260"/>
      <c r="N559" s="260"/>
      <c r="O559" s="260"/>
      <c r="P559" s="260"/>
      <c r="Q559" s="260"/>
      <c r="R559" s="260"/>
      <c r="S559" s="260"/>
      <c r="T559" s="260"/>
      <c r="U559" s="260"/>
      <c r="V559" s="260"/>
      <c r="W559" s="260"/>
      <c r="X559" s="260"/>
      <c r="Y559" s="260"/>
      <c r="Z559" s="260"/>
      <c r="AA559" s="260"/>
      <c r="AB559" s="260"/>
      <c r="AC559" s="260"/>
      <c r="AD559" s="260"/>
      <c r="AE559" s="260"/>
      <c r="AF559" s="260"/>
      <c r="AG559" s="260"/>
      <c r="AH559" s="260"/>
      <c r="AI559" s="260"/>
      <c r="AJ559" s="260"/>
      <c r="AK559" s="260"/>
      <c r="AL559" s="260"/>
      <c r="AM559" s="260"/>
      <c r="AN559" s="260"/>
      <c r="AO559" s="260"/>
      <c r="AP559" s="260"/>
      <c r="AQ559" s="12"/>
    </row>
    <row r="560" spans="1:43" s="7" customFormat="1" ht="25.5" x14ac:dyDescent="0.2">
      <c r="A560" s="77" t="s">
        <v>135</v>
      </c>
      <c r="B560" s="61" t="s">
        <v>295</v>
      </c>
      <c r="C560" s="67" t="s">
        <v>296</v>
      </c>
      <c r="D560" s="79" t="s">
        <v>17</v>
      </c>
      <c r="E560" s="66">
        <v>32</v>
      </c>
      <c r="F560" s="63">
        <v>14.1</v>
      </c>
      <c r="G560" s="37">
        <f t="shared" si="12"/>
        <v>451.2</v>
      </c>
      <c r="H560" s="259"/>
      <c r="I560" s="260"/>
      <c r="J560" s="260"/>
      <c r="K560" s="260"/>
      <c r="L560" s="260"/>
      <c r="M560" s="260"/>
      <c r="N560" s="260"/>
      <c r="O560" s="260"/>
      <c r="P560" s="260"/>
      <c r="Q560" s="260"/>
      <c r="R560" s="260"/>
      <c r="S560" s="260"/>
      <c r="T560" s="260"/>
      <c r="U560" s="260"/>
      <c r="V560" s="260"/>
      <c r="W560" s="260"/>
      <c r="X560" s="260"/>
      <c r="Y560" s="260"/>
      <c r="Z560" s="260"/>
      <c r="AA560" s="260"/>
      <c r="AB560" s="260"/>
      <c r="AC560" s="260"/>
      <c r="AD560" s="260"/>
      <c r="AE560" s="260"/>
      <c r="AF560" s="260"/>
      <c r="AG560" s="260"/>
      <c r="AH560" s="260"/>
      <c r="AI560" s="260"/>
      <c r="AJ560" s="260"/>
      <c r="AK560" s="260"/>
      <c r="AL560" s="260"/>
      <c r="AM560" s="260"/>
      <c r="AN560" s="260"/>
      <c r="AO560" s="260"/>
      <c r="AP560" s="260"/>
      <c r="AQ560" s="12"/>
    </row>
    <row r="561" spans="1:43" s="7" customFormat="1" ht="25.5" x14ac:dyDescent="0.2">
      <c r="A561" s="77" t="s">
        <v>306</v>
      </c>
      <c r="B561" s="61" t="s">
        <v>305</v>
      </c>
      <c r="C561" s="67" t="s">
        <v>1491</v>
      </c>
      <c r="D561" s="79" t="s">
        <v>1</v>
      </c>
      <c r="E561" s="66">
        <v>286.42</v>
      </c>
      <c r="F561" s="63">
        <v>3</v>
      </c>
      <c r="G561" s="37">
        <f t="shared" si="12"/>
        <v>859.26</v>
      </c>
      <c r="H561" s="259"/>
      <c r="I561" s="260"/>
      <c r="J561" s="260"/>
      <c r="K561" s="260"/>
      <c r="L561" s="260"/>
      <c r="M561" s="260"/>
      <c r="N561" s="260"/>
      <c r="O561" s="260"/>
      <c r="P561" s="260"/>
      <c r="Q561" s="260"/>
      <c r="R561" s="260"/>
      <c r="S561" s="260"/>
      <c r="T561" s="260"/>
      <c r="U561" s="260"/>
      <c r="V561" s="260"/>
      <c r="W561" s="260"/>
      <c r="X561" s="260"/>
      <c r="Y561" s="260"/>
      <c r="Z561" s="260"/>
      <c r="AA561" s="260"/>
      <c r="AB561" s="260"/>
      <c r="AC561" s="260"/>
      <c r="AD561" s="260"/>
      <c r="AE561" s="260"/>
      <c r="AF561" s="260"/>
      <c r="AG561" s="260"/>
      <c r="AH561" s="260"/>
      <c r="AI561" s="260"/>
      <c r="AJ561" s="260"/>
      <c r="AK561" s="260"/>
      <c r="AL561" s="260"/>
      <c r="AM561" s="260"/>
      <c r="AN561" s="260"/>
      <c r="AO561" s="260"/>
      <c r="AP561" s="260"/>
      <c r="AQ561" s="12"/>
    </row>
    <row r="562" spans="1:43" s="7" customFormat="1" x14ac:dyDescent="0.2">
      <c r="A562" s="86"/>
      <c r="B562" s="64" t="s">
        <v>259</v>
      </c>
      <c r="C562" s="76" t="s">
        <v>1492</v>
      </c>
      <c r="D562" s="79"/>
      <c r="E562" s="325"/>
      <c r="F562" s="326"/>
      <c r="G562" s="37"/>
      <c r="H562" s="259"/>
      <c r="I562" s="260"/>
      <c r="J562" s="260"/>
      <c r="K562" s="260"/>
      <c r="L562" s="260"/>
      <c r="M562" s="260"/>
      <c r="N562" s="260"/>
      <c r="O562" s="260"/>
      <c r="P562" s="260"/>
      <c r="Q562" s="260"/>
      <c r="R562" s="260"/>
      <c r="S562" s="260"/>
      <c r="T562" s="260"/>
      <c r="U562" s="260"/>
      <c r="V562" s="260"/>
      <c r="W562" s="260"/>
      <c r="X562" s="260"/>
      <c r="Y562" s="260"/>
      <c r="Z562" s="260"/>
      <c r="AA562" s="260"/>
      <c r="AB562" s="260"/>
      <c r="AC562" s="260"/>
      <c r="AD562" s="260"/>
      <c r="AE562" s="260"/>
      <c r="AF562" s="260"/>
      <c r="AG562" s="260"/>
      <c r="AH562" s="260"/>
      <c r="AI562" s="260"/>
      <c r="AJ562" s="260"/>
      <c r="AK562" s="260"/>
      <c r="AL562" s="260"/>
      <c r="AM562" s="260"/>
      <c r="AN562" s="260"/>
      <c r="AO562" s="260"/>
      <c r="AP562" s="260"/>
      <c r="AQ562" s="12"/>
    </row>
    <row r="563" spans="1:43" s="7" customFormat="1" x14ac:dyDescent="0.2">
      <c r="A563" s="77" t="s">
        <v>234</v>
      </c>
      <c r="B563" s="61" t="s">
        <v>235</v>
      </c>
      <c r="C563" s="65" t="s">
        <v>1493</v>
      </c>
      <c r="D563" s="79" t="s">
        <v>16</v>
      </c>
      <c r="E563" s="66">
        <v>61.04</v>
      </c>
      <c r="F563" s="63">
        <v>26.16</v>
      </c>
      <c r="G563" s="37">
        <f t="shared" si="12"/>
        <v>1596.8063999999999</v>
      </c>
      <c r="H563" s="259"/>
      <c r="I563" s="260"/>
      <c r="J563" s="260"/>
      <c r="K563" s="260"/>
      <c r="L563" s="260"/>
      <c r="M563" s="260"/>
      <c r="N563" s="260"/>
      <c r="O563" s="260"/>
      <c r="P563" s="260"/>
      <c r="Q563" s="260"/>
      <c r="R563" s="260"/>
      <c r="S563" s="260"/>
      <c r="T563" s="260"/>
      <c r="U563" s="260"/>
      <c r="V563" s="260"/>
      <c r="W563" s="260"/>
      <c r="X563" s="260"/>
      <c r="Y563" s="260"/>
      <c r="Z563" s="260"/>
      <c r="AA563" s="260"/>
      <c r="AB563" s="260"/>
      <c r="AC563" s="260"/>
      <c r="AD563" s="260"/>
      <c r="AE563" s="260"/>
      <c r="AF563" s="260"/>
      <c r="AG563" s="260"/>
      <c r="AH563" s="260"/>
      <c r="AI563" s="260"/>
      <c r="AJ563" s="260"/>
      <c r="AK563" s="260"/>
      <c r="AL563" s="260"/>
      <c r="AM563" s="260"/>
      <c r="AN563" s="260"/>
      <c r="AO563" s="260"/>
      <c r="AP563" s="260"/>
      <c r="AQ563" s="12"/>
    </row>
    <row r="564" spans="1:43" s="7" customFormat="1" x14ac:dyDescent="0.2">
      <c r="A564" s="86"/>
      <c r="B564" s="64" t="s">
        <v>260</v>
      </c>
      <c r="C564" s="65"/>
      <c r="D564" s="79"/>
      <c r="E564" s="66"/>
      <c r="F564" s="63"/>
      <c r="G564" s="37"/>
      <c r="H564" s="259"/>
      <c r="I564" s="260"/>
      <c r="J564" s="260"/>
      <c r="K564" s="260"/>
      <c r="L564" s="260"/>
      <c r="M564" s="260"/>
      <c r="N564" s="260"/>
      <c r="O564" s="260"/>
      <c r="P564" s="260"/>
      <c r="Q564" s="260"/>
      <c r="R564" s="260"/>
      <c r="S564" s="260"/>
      <c r="T564" s="260"/>
      <c r="U564" s="260"/>
      <c r="V564" s="260"/>
      <c r="W564" s="260"/>
      <c r="X564" s="260"/>
      <c r="Y564" s="260"/>
      <c r="Z564" s="260"/>
      <c r="AA564" s="260"/>
      <c r="AB564" s="260"/>
      <c r="AC564" s="260"/>
      <c r="AD564" s="260"/>
      <c r="AE564" s="260"/>
      <c r="AF564" s="260"/>
      <c r="AG564" s="260"/>
      <c r="AH564" s="260"/>
      <c r="AI564" s="260"/>
      <c r="AJ564" s="260"/>
      <c r="AK564" s="260"/>
      <c r="AL564" s="260"/>
      <c r="AM564" s="260"/>
      <c r="AN564" s="260"/>
      <c r="AO564" s="260"/>
      <c r="AP564" s="260"/>
      <c r="AQ564" s="12"/>
    </row>
    <row r="565" spans="1:43" s="7" customFormat="1" ht="38.25" x14ac:dyDescent="0.2">
      <c r="A565" s="77" t="s">
        <v>233</v>
      </c>
      <c r="B565" s="61" t="s">
        <v>304</v>
      </c>
      <c r="C565" s="65" t="s">
        <v>1494</v>
      </c>
      <c r="D565" s="79" t="s">
        <v>1</v>
      </c>
      <c r="E565" s="66">
        <v>9.4</v>
      </c>
      <c r="F565" s="63">
        <v>37.19</v>
      </c>
      <c r="G565" s="37">
        <f t="shared" si="12"/>
        <v>349.58600000000001</v>
      </c>
      <c r="H565" s="259"/>
      <c r="I565" s="260"/>
      <c r="J565" s="260"/>
      <c r="K565" s="260"/>
      <c r="L565" s="260"/>
      <c r="M565" s="260"/>
      <c r="N565" s="260"/>
      <c r="O565" s="260"/>
      <c r="P565" s="260"/>
      <c r="Q565" s="260"/>
      <c r="R565" s="260"/>
      <c r="S565" s="260"/>
      <c r="T565" s="260"/>
      <c r="U565" s="260"/>
      <c r="V565" s="260"/>
      <c r="W565" s="260"/>
      <c r="X565" s="260"/>
      <c r="Y565" s="260"/>
      <c r="Z565" s="260"/>
      <c r="AA565" s="260"/>
      <c r="AB565" s="260"/>
      <c r="AC565" s="260"/>
      <c r="AD565" s="260"/>
      <c r="AE565" s="260"/>
      <c r="AF565" s="260"/>
      <c r="AG565" s="260"/>
      <c r="AH565" s="260"/>
      <c r="AI565" s="260"/>
      <c r="AJ565" s="260"/>
      <c r="AK565" s="260"/>
      <c r="AL565" s="260"/>
      <c r="AM565" s="260"/>
      <c r="AN565" s="260"/>
      <c r="AO565" s="260"/>
      <c r="AP565" s="260"/>
      <c r="AQ565" s="12"/>
    </row>
    <row r="566" spans="1:43" s="7" customFormat="1" x14ac:dyDescent="0.2">
      <c r="A566" s="86"/>
      <c r="B566" s="64" t="s">
        <v>261</v>
      </c>
      <c r="C566" s="76" t="s">
        <v>1515</v>
      </c>
      <c r="D566" s="79"/>
      <c r="E566" s="325"/>
      <c r="F566" s="326"/>
      <c r="G566" s="37"/>
      <c r="H566" s="259"/>
      <c r="I566" s="260"/>
      <c r="J566" s="260"/>
      <c r="K566" s="260"/>
      <c r="L566" s="260"/>
      <c r="M566" s="260"/>
      <c r="N566" s="260"/>
      <c r="O566" s="260"/>
      <c r="P566" s="260"/>
      <c r="Q566" s="260"/>
      <c r="R566" s="260"/>
      <c r="S566" s="260"/>
      <c r="T566" s="260"/>
      <c r="U566" s="260"/>
      <c r="V566" s="260"/>
      <c r="W566" s="260"/>
      <c r="X566" s="260"/>
      <c r="Y566" s="260"/>
      <c r="Z566" s="260"/>
      <c r="AA566" s="260"/>
      <c r="AB566" s="260"/>
      <c r="AC566" s="260"/>
      <c r="AD566" s="260"/>
      <c r="AE566" s="260"/>
      <c r="AF566" s="260"/>
      <c r="AG566" s="260"/>
      <c r="AH566" s="260"/>
      <c r="AI566" s="260"/>
      <c r="AJ566" s="260"/>
      <c r="AK566" s="260"/>
      <c r="AL566" s="260"/>
      <c r="AM566" s="260"/>
      <c r="AN566" s="260"/>
      <c r="AO566" s="260"/>
      <c r="AP566" s="260"/>
      <c r="AQ566" s="12"/>
    </row>
    <row r="567" spans="1:43" s="7" customFormat="1" ht="38.25" x14ac:dyDescent="0.2">
      <c r="A567" s="77" t="s">
        <v>307</v>
      </c>
      <c r="B567" s="61" t="s">
        <v>1496</v>
      </c>
      <c r="C567" s="65" t="s">
        <v>1495</v>
      </c>
      <c r="D567" s="79" t="s">
        <v>16</v>
      </c>
      <c r="E567" s="66">
        <v>122.08</v>
      </c>
      <c r="F567" s="63">
        <v>17.489999999999998</v>
      </c>
      <c r="G567" s="37">
        <f t="shared" si="12"/>
        <v>2135.1791999999996</v>
      </c>
      <c r="H567" s="259"/>
      <c r="I567" s="260"/>
      <c r="J567" s="260"/>
      <c r="K567" s="260"/>
      <c r="L567" s="260"/>
      <c r="M567" s="260"/>
      <c r="N567" s="260"/>
      <c r="O567" s="260"/>
      <c r="P567" s="260"/>
      <c r="Q567" s="260"/>
      <c r="R567" s="260"/>
      <c r="S567" s="260"/>
      <c r="T567" s="260"/>
      <c r="U567" s="260"/>
      <c r="V567" s="260"/>
      <c r="W567" s="260"/>
      <c r="X567" s="260"/>
      <c r="Y567" s="260"/>
      <c r="Z567" s="260"/>
      <c r="AA567" s="260"/>
      <c r="AB567" s="260"/>
      <c r="AC567" s="260"/>
      <c r="AD567" s="260"/>
      <c r="AE567" s="260"/>
      <c r="AF567" s="260"/>
      <c r="AG567" s="260"/>
      <c r="AH567" s="260"/>
      <c r="AI567" s="260"/>
      <c r="AJ567" s="260"/>
      <c r="AK567" s="260"/>
      <c r="AL567" s="260"/>
      <c r="AM567" s="260"/>
      <c r="AN567" s="260"/>
      <c r="AO567" s="260"/>
      <c r="AP567" s="260"/>
      <c r="AQ567" s="12"/>
    </row>
    <row r="568" spans="1:43" s="7" customFormat="1" x14ac:dyDescent="0.2">
      <c r="A568" s="86"/>
      <c r="B568" s="64" t="s">
        <v>262</v>
      </c>
      <c r="C568" s="76" t="s">
        <v>1516</v>
      </c>
      <c r="D568" s="79"/>
      <c r="E568" s="325"/>
      <c r="F568" s="326"/>
      <c r="G568" s="37"/>
      <c r="H568" s="259"/>
      <c r="I568" s="260"/>
      <c r="J568" s="260"/>
      <c r="K568" s="260"/>
      <c r="L568" s="260"/>
      <c r="M568" s="260"/>
      <c r="N568" s="260"/>
      <c r="O568" s="260"/>
      <c r="P568" s="260"/>
      <c r="Q568" s="260"/>
      <c r="R568" s="260"/>
      <c r="S568" s="260"/>
      <c r="T568" s="260"/>
      <c r="U568" s="260"/>
      <c r="V568" s="260"/>
      <c r="W568" s="260"/>
      <c r="X568" s="260"/>
      <c r="Y568" s="260"/>
      <c r="Z568" s="260"/>
      <c r="AA568" s="260"/>
      <c r="AB568" s="260"/>
      <c r="AC568" s="260"/>
      <c r="AD568" s="260"/>
      <c r="AE568" s="260"/>
      <c r="AF568" s="260"/>
      <c r="AG568" s="260"/>
      <c r="AH568" s="260"/>
      <c r="AI568" s="260"/>
      <c r="AJ568" s="260"/>
      <c r="AK568" s="260"/>
      <c r="AL568" s="260"/>
      <c r="AM568" s="260"/>
      <c r="AN568" s="260"/>
      <c r="AO568" s="260"/>
      <c r="AP568" s="260"/>
      <c r="AQ568" s="12"/>
    </row>
    <row r="569" spans="1:43" s="7" customFormat="1" x14ac:dyDescent="0.2">
      <c r="A569" s="77" t="s">
        <v>1450</v>
      </c>
      <c r="B569" s="61" t="s">
        <v>299</v>
      </c>
      <c r="C569" s="65" t="s">
        <v>1452</v>
      </c>
      <c r="D569" s="79" t="s">
        <v>16</v>
      </c>
      <c r="E569" s="66">
        <v>318.24</v>
      </c>
      <c r="F569" s="63">
        <v>11.41</v>
      </c>
      <c r="G569" s="37">
        <f t="shared" si="12"/>
        <v>3631.1184000000003</v>
      </c>
      <c r="H569" s="259"/>
      <c r="I569" s="260"/>
      <c r="J569" s="260"/>
      <c r="K569" s="260"/>
      <c r="L569" s="260"/>
      <c r="M569" s="260"/>
      <c r="N569" s="260"/>
      <c r="O569" s="260"/>
      <c r="P569" s="260"/>
      <c r="Q569" s="260"/>
      <c r="R569" s="260"/>
      <c r="S569" s="260"/>
      <c r="T569" s="260"/>
      <c r="U569" s="260"/>
      <c r="V569" s="260"/>
      <c r="W569" s="260"/>
      <c r="X569" s="260"/>
      <c r="Y569" s="260"/>
      <c r="Z569" s="260"/>
      <c r="AA569" s="260"/>
      <c r="AB569" s="260"/>
      <c r="AC569" s="260"/>
      <c r="AD569" s="260"/>
      <c r="AE569" s="260"/>
      <c r="AF569" s="260"/>
      <c r="AG569" s="260"/>
      <c r="AH569" s="260"/>
      <c r="AI569" s="260"/>
      <c r="AJ569" s="260"/>
      <c r="AK569" s="260"/>
      <c r="AL569" s="260"/>
      <c r="AM569" s="260"/>
      <c r="AN569" s="260"/>
      <c r="AO569" s="260"/>
      <c r="AP569" s="260"/>
      <c r="AQ569" s="12"/>
    </row>
    <row r="570" spans="1:43" s="7" customFormat="1" x14ac:dyDescent="0.2">
      <c r="A570" s="77" t="s">
        <v>1451</v>
      </c>
      <c r="B570" s="61" t="s">
        <v>300</v>
      </c>
      <c r="C570" s="65" t="s">
        <v>207</v>
      </c>
      <c r="D570" s="79" t="s">
        <v>16</v>
      </c>
      <c r="E570" s="66">
        <v>318.24</v>
      </c>
      <c r="F570" s="63">
        <v>1.18</v>
      </c>
      <c r="G570" s="37">
        <f t="shared" si="12"/>
        <v>375.52319999999997</v>
      </c>
      <c r="H570" s="259"/>
      <c r="I570" s="260"/>
      <c r="J570" s="260"/>
      <c r="K570" s="260"/>
      <c r="L570" s="260"/>
      <c r="M570" s="260"/>
      <c r="N570" s="260"/>
      <c r="O570" s="260"/>
      <c r="P570" s="260"/>
      <c r="Q570" s="260"/>
      <c r="R570" s="260"/>
      <c r="S570" s="260"/>
      <c r="T570" s="260"/>
      <c r="U570" s="260"/>
      <c r="V570" s="260"/>
      <c r="W570" s="260"/>
      <c r="X570" s="260"/>
      <c r="Y570" s="260"/>
      <c r="Z570" s="260"/>
      <c r="AA570" s="260"/>
      <c r="AB570" s="260"/>
      <c r="AC570" s="260"/>
      <c r="AD570" s="260"/>
      <c r="AE570" s="260"/>
      <c r="AF570" s="260"/>
      <c r="AG570" s="260"/>
      <c r="AH570" s="260"/>
      <c r="AI570" s="260"/>
      <c r="AJ570" s="260"/>
      <c r="AK570" s="260"/>
      <c r="AL570" s="260"/>
      <c r="AM570" s="260"/>
      <c r="AN570" s="260"/>
      <c r="AO570" s="260"/>
      <c r="AP570" s="260"/>
      <c r="AQ570" s="12"/>
    </row>
    <row r="571" spans="1:43" s="7" customFormat="1" x14ac:dyDescent="0.2">
      <c r="A571" s="77" t="s">
        <v>263</v>
      </c>
      <c r="B571" s="61" t="s">
        <v>264</v>
      </c>
      <c r="C571" s="65" t="s">
        <v>1497</v>
      </c>
      <c r="D571" s="79" t="s">
        <v>16</v>
      </c>
      <c r="E571" s="66">
        <v>318.24</v>
      </c>
      <c r="F571" s="63">
        <v>17.399999999999999</v>
      </c>
      <c r="G571" s="37">
        <f t="shared" si="12"/>
        <v>5537.3759999999993</v>
      </c>
      <c r="H571" s="259"/>
      <c r="I571" s="260"/>
      <c r="J571" s="260"/>
      <c r="K571" s="260"/>
      <c r="L571" s="260"/>
      <c r="M571" s="260"/>
      <c r="N571" s="260"/>
      <c r="O571" s="260"/>
      <c r="P571" s="260"/>
      <c r="Q571" s="260"/>
      <c r="R571" s="260"/>
      <c r="S571" s="260"/>
      <c r="T571" s="260"/>
      <c r="U571" s="260"/>
      <c r="V571" s="260"/>
      <c r="W571" s="260"/>
      <c r="X571" s="260"/>
      <c r="Y571" s="260"/>
      <c r="Z571" s="260"/>
      <c r="AA571" s="260"/>
      <c r="AB571" s="260"/>
      <c r="AC571" s="260"/>
      <c r="AD571" s="260"/>
      <c r="AE571" s="260"/>
      <c r="AF571" s="260"/>
      <c r="AG571" s="260"/>
      <c r="AH571" s="260"/>
      <c r="AI571" s="260"/>
      <c r="AJ571" s="260"/>
      <c r="AK571" s="260"/>
      <c r="AL571" s="260"/>
      <c r="AM571" s="260"/>
      <c r="AN571" s="260"/>
      <c r="AO571" s="260"/>
      <c r="AP571" s="260"/>
      <c r="AQ571" s="12"/>
    </row>
    <row r="572" spans="1:43" s="7" customFormat="1" ht="25.5" x14ac:dyDescent="0.2">
      <c r="A572" s="77" t="s">
        <v>301</v>
      </c>
      <c r="B572" s="61" t="s">
        <v>302</v>
      </c>
      <c r="C572" s="65" t="s">
        <v>1498</v>
      </c>
      <c r="D572" s="79" t="s">
        <v>16</v>
      </c>
      <c r="E572" s="66">
        <v>318.24</v>
      </c>
      <c r="F572" s="63">
        <v>15.8</v>
      </c>
      <c r="G572" s="37">
        <f t="shared" si="12"/>
        <v>5028.192</v>
      </c>
      <c r="H572" s="259"/>
      <c r="I572" s="260"/>
      <c r="J572" s="260"/>
      <c r="K572" s="260"/>
      <c r="L572" s="260"/>
      <c r="M572" s="260"/>
      <c r="N572" s="260"/>
      <c r="O572" s="260"/>
      <c r="P572" s="260"/>
      <c r="Q572" s="260"/>
      <c r="R572" s="260"/>
      <c r="S572" s="260"/>
      <c r="T572" s="260"/>
      <c r="U572" s="260"/>
      <c r="V572" s="260"/>
      <c r="W572" s="260"/>
      <c r="X572" s="260"/>
      <c r="Y572" s="260"/>
      <c r="Z572" s="260"/>
      <c r="AA572" s="260"/>
      <c r="AB572" s="260"/>
      <c r="AC572" s="260"/>
      <c r="AD572" s="260"/>
      <c r="AE572" s="260"/>
      <c r="AF572" s="260"/>
      <c r="AG572" s="260"/>
      <c r="AH572" s="260"/>
      <c r="AI572" s="260"/>
      <c r="AJ572" s="260"/>
      <c r="AK572" s="260"/>
      <c r="AL572" s="260"/>
      <c r="AM572" s="260"/>
      <c r="AN572" s="260"/>
      <c r="AO572" s="260"/>
      <c r="AP572" s="260"/>
      <c r="AQ572" s="12"/>
    </row>
    <row r="573" spans="1:43" s="7" customFormat="1" x14ac:dyDescent="0.2">
      <c r="A573" s="86"/>
      <c r="B573" s="64" t="s">
        <v>271</v>
      </c>
      <c r="C573" s="76" t="s">
        <v>1517</v>
      </c>
      <c r="D573" s="79"/>
      <c r="E573" s="325"/>
      <c r="F573" s="326"/>
      <c r="G573" s="37"/>
      <c r="H573" s="259"/>
      <c r="I573" s="260"/>
      <c r="J573" s="260"/>
      <c r="K573" s="260"/>
      <c r="L573" s="260"/>
      <c r="M573" s="260"/>
      <c r="N573" s="260"/>
      <c r="O573" s="260"/>
      <c r="P573" s="260"/>
      <c r="Q573" s="260"/>
      <c r="R573" s="260"/>
      <c r="S573" s="260"/>
      <c r="T573" s="260"/>
      <c r="U573" s="260"/>
      <c r="V573" s="260"/>
      <c r="W573" s="260"/>
      <c r="X573" s="260"/>
      <c r="Y573" s="260"/>
      <c r="Z573" s="260"/>
      <c r="AA573" s="260"/>
      <c r="AB573" s="260"/>
      <c r="AC573" s="260"/>
      <c r="AD573" s="260"/>
      <c r="AE573" s="260"/>
      <c r="AF573" s="260"/>
      <c r="AG573" s="260"/>
      <c r="AH573" s="260"/>
      <c r="AI573" s="260"/>
      <c r="AJ573" s="260"/>
      <c r="AK573" s="260"/>
      <c r="AL573" s="260"/>
      <c r="AM573" s="260"/>
      <c r="AN573" s="260"/>
      <c r="AO573" s="260"/>
      <c r="AP573" s="260"/>
      <c r="AQ573" s="12"/>
    </row>
    <row r="574" spans="1:43" s="7" customFormat="1" x14ac:dyDescent="0.2">
      <c r="A574" s="77" t="s">
        <v>266</v>
      </c>
      <c r="B574" s="61" t="s">
        <v>265</v>
      </c>
      <c r="C574" s="65" t="s">
        <v>1499</v>
      </c>
      <c r="D574" s="79" t="s">
        <v>16</v>
      </c>
      <c r="E574" s="66">
        <v>35.799999999999997</v>
      </c>
      <c r="F574" s="63">
        <v>42.84</v>
      </c>
      <c r="G574" s="37">
        <f t="shared" ref="G574:G594" si="13">F574*E574</f>
        <v>1533.672</v>
      </c>
      <c r="H574" s="259"/>
      <c r="I574" s="260"/>
      <c r="J574" s="260"/>
      <c r="K574" s="260"/>
      <c r="L574" s="260"/>
      <c r="M574" s="260"/>
      <c r="N574" s="260"/>
      <c r="O574" s="260"/>
      <c r="P574" s="260"/>
      <c r="Q574" s="260"/>
      <c r="R574" s="260"/>
      <c r="S574" s="260"/>
      <c r="T574" s="260"/>
      <c r="U574" s="260"/>
      <c r="V574" s="260"/>
      <c r="W574" s="260"/>
      <c r="X574" s="260"/>
      <c r="Y574" s="260"/>
      <c r="Z574" s="260"/>
      <c r="AA574" s="260"/>
      <c r="AB574" s="260"/>
      <c r="AC574" s="260"/>
      <c r="AD574" s="260"/>
      <c r="AE574" s="260"/>
      <c r="AF574" s="260"/>
      <c r="AG574" s="260"/>
      <c r="AH574" s="260"/>
      <c r="AI574" s="260"/>
      <c r="AJ574" s="260"/>
      <c r="AK574" s="260"/>
      <c r="AL574" s="260"/>
      <c r="AM574" s="260"/>
      <c r="AN574" s="260"/>
      <c r="AO574" s="260"/>
      <c r="AP574" s="260"/>
      <c r="AQ574" s="12"/>
    </row>
    <row r="575" spans="1:43" s="7" customFormat="1" x14ac:dyDescent="0.2">
      <c r="A575" s="77" t="s">
        <v>44</v>
      </c>
      <c r="B575" s="61" t="s">
        <v>45</v>
      </c>
      <c r="C575" s="65" t="s">
        <v>46</v>
      </c>
      <c r="D575" s="79" t="s">
        <v>16</v>
      </c>
      <c r="E575" s="66">
        <v>139</v>
      </c>
      <c r="F575" s="63">
        <v>43.71</v>
      </c>
      <c r="G575" s="37">
        <f t="shared" si="13"/>
        <v>6075.6900000000005</v>
      </c>
      <c r="H575" s="259"/>
      <c r="I575" s="260"/>
      <c r="J575" s="260"/>
      <c r="K575" s="260"/>
      <c r="L575" s="260"/>
      <c r="M575" s="260"/>
      <c r="N575" s="260"/>
      <c r="O575" s="260"/>
      <c r="P575" s="260"/>
      <c r="Q575" s="260"/>
      <c r="R575" s="260"/>
      <c r="S575" s="260"/>
      <c r="T575" s="260"/>
      <c r="U575" s="260"/>
      <c r="V575" s="260"/>
      <c r="W575" s="260"/>
      <c r="X575" s="260"/>
      <c r="Y575" s="260"/>
      <c r="Z575" s="260"/>
      <c r="AA575" s="260"/>
      <c r="AB575" s="260"/>
      <c r="AC575" s="260"/>
      <c r="AD575" s="260"/>
      <c r="AE575" s="260"/>
      <c r="AF575" s="260"/>
      <c r="AG575" s="260"/>
      <c r="AH575" s="260"/>
      <c r="AI575" s="260"/>
      <c r="AJ575" s="260"/>
      <c r="AK575" s="260"/>
      <c r="AL575" s="260"/>
      <c r="AM575" s="260"/>
      <c r="AN575" s="260"/>
      <c r="AO575" s="260"/>
      <c r="AP575" s="260"/>
      <c r="AQ575" s="12"/>
    </row>
    <row r="576" spans="1:43" s="7" customFormat="1" x14ac:dyDescent="0.2">
      <c r="A576" s="77" t="s">
        <v>267</v>
      </c>
      <c r="B576" s="61" t="s">
        <v>268</v>
      </c>
      <c r="C576" s="67" t="s">
        <v>1500</v>
      </c>
      <c r="D576" s="79" t="s">
        <v>16</v>
      </c>
      <c r="E576" s="66">
        <v>187.82</v>
      </c>
      <c r="F576" s="63">
        <v>38.770000000000003</v>
      </c>
      <c r="G576" s="37">
        <f t="shared" si="13"/>
        <v>7281.7814000000008</v>
      </c>
      <c r="H576" s="259"/>
      <c r="I576" s="260"/>
      <c r="J576" s="260"/>
      <c r="K576" s="260"/>
      <c r="L576" s="260"/>
      <c r="M576" s="260"/>
      <c r="N576" s="260"/>
      <c r="O576" s="260"/>
      <c r="P576" s="260"/>
      <c r="Q576" s="260"/>
      <c r="R576" s="260"/>
      <c r="S576" s="260"/>
      <c r="T576" s="260"/>
      <c r="U576" s="260"/>
      <c r="V576" s="260"/>
      <c r="W576" s="260"/>
      <c r="X576" s="260"/>
      <c r="Y576" s="260"/>
      <c r="Z576" s="260"/>
      <c r="AA576" s="260"/>
      <c r="AB576" s="260"/>
      <c r="AC576" s="260"/>
      <c r="AD576" s="260"/>
      <c r="AE576" s="260"/>
      <c r="AF576" s="260"/>
      <c r="AG576" s="260"/>
      <c r="AH576" s="260"/>
      <c r="AI576" s="260"/>
      <c r="AJ576" s="260"/>
      <c r="AK576" s="260"/>
      <c r="AL576" s="260"/>
      <c r="AM576" s="260"/>
      <c r="AN576" s="260"/>
      <c r="AO576" s="260"/>
      <c r="AP576" s="260"/>
      <c r="AQ576" s="12"/>
    </row>
    <row r="577" spans="1:215" s="7" customFormat="1" ht="25.5" x14ac:dyDescent="0.2">
      <c r="A577" s="77" t="s">
        <v>269</v>
      </c>
      <c r="B577" s="61" t="s">
        <v>270</v>
      </c>
      <c r="C577" s="65" t="s">
        <v>1501</v>
      </c>
      <c r="D577" s="79" t="s">
        <v>16</v>
      </c>
      <c r="E577" s="66">
        <v>21.6</v>
      </c>
      <c r="F577" s="63">
        <v>10.66</v>
      </c>
      <c r="G577" s="37">
        <f t="shared" si="13"/>
        <v>230.25600000000003</v>
      </c>
      <c r="H577" s="259"/>
      <c r="I577" s="260"/>
      <c r="J577" s="260"/>
      <c r="K577" s="260"/>
      <c r="L577" s="260"/>
      <c r="M577" s="260"/>
      <c r="N577" s="260"/>
      <c r="O577" s="260"/>
      <c r="P577" s="260"/>
      <c r="Q577" s="260"/>
      <c r="R577" s="260"/>
      <c r="S577" s="260"/>
      <c r="T577" s="260"/>
      <c r="U577" s="260"/>
      <c r="V577" s="260"/>
      <c r="W577" s="260"/>
      <c r="X577" s="260"/>
      <c r="Y577" s="260"/>
      <c r="Z577" s="260"/>
      <c r="AA577" s="260"/>
      <c r="AB577" s="260"/>
      <c r="AC577" s="260"/>
      <c r="AD577" s="260"/>
      <c r="AE577" s="260"/>
      <c r="AF577" s="260"/>
      <c r="AG577" s="260"/>
      <c r="AH577" s="260"/>
      <c r="AI577" s="260"/>
      <c r="AJ577" s="260"/>
      <c r="AK577" s="260"/>
      <c r="AL577" s="260"/>
      <c r="AM577" s="260"/>
      <c r="AN577" s="260"/>
      <c r="AO577" s="260"/>
      <c r="AP577" s="260"/>
      <c r="AQ577" s="12"/>
    </row>
    <row r="578" spans="1:215" s="7" customFormat="1" x14ac:dyDescent="0.2">
      <c r="A578" s="77" t="s">
        <v>250</v>
      </c>
      <c r="B578" s="61" t="s">
        <v>251</v>
      </c>
      <c r="C578" s="65" t="s">
        <v>1502</v>
      </c>
      <c r="D578" s="79" t="s">
        <v>16</v>
      </c>
      <c r="E578" s="66">
        <v>143.80000000000001</v>
      </c>
      <c r="F578" s="63">
        <v>85.7</v>
      </c>
      <c r="G578" s="37">
        <f t="shared" si="13"/>
        <v>12323.660000000002</v>
      </c>
      <c r="H578" s="259"/>
      <c r="I578" s="260"/>
      <c r="J578" s="260"/>
      <c r="K578" s="260"/>
      <c r="L578" s="260"/>
      <c r="M578" s="260"/>
      <c r="N578" s="260"/>
      <c r="O578" s="260"/>
      <c r="P578" s="260"/>
      <c r="Q578" s="260"/>
      <c r="R578" s="260"/>
      <c r="S578" s="260"/>
      <c r="T578" s="260"/>
      <c r="U578" s="260"/>
      <c r="V578" s="260"/>
      <c r="W578" s="260"/>
      <c r="X578" s="260"/>
      <c r="Y578" s="260"/>
      <c r="Z578" s="260"/>
      <c r="AA578" s="260"/>
      <c r="AB578" s="260"/>
      <c r="AC578" s="260"/>
      <c r="AD578" s="260"/>
      <c r="AE578" s="260"/>
      <c r="AF578" s="260"/>
      <c r="AG578" s="260"/>
      <c r="AH578" s="260"/>
      <c r="AI578" s="260"/>
      <c r="AJ578" s="260"/>
      <c r="AK578" s="260"/>
      <c r="AL578" s="260"/>
      <c r="AM578" s="260"/>
      <c r="AN578" s="260"/>
      <c r="AO578" s="260"/>
      <c r="AP578" s="260"/>
      <c r="AQ578" s="12"/>
    </row>
    <row r="579" spans="1:215" s="7" customFormat="1" x14ac:dyDescent="0.2">
      <c r="A579" s="77" t="s">
        <v>252</v>
      </c>
      <c r="B579" s="61" t="s">
        <v>253</v>
      </c>
      <c r="C579" s="65" t="s">
        <v>1468</v>
      </c>
      <c r="D579" s="79" t="s">
        <v>16</v>
      </c>
      <c r="E579" s="66">
        <v>286.42</v>
      </c>
      <c r="F579" s="63">
        <v>8.1</v>
      </c>
      <c r="G579" s="37">
        <f t="shared" si="13"/>
        <v>2320.002</v>
      </c>
      <c r="H579" s="259"/>
      <c r="I579" s="260"/>
      <c r="J579" s="260"/>
      <c r="K579" s="260"/>
      <c r="L579" s="260"/>
      <c r="M579" s="260"/>
      <c r="N579" s="260"/>
      <c r="O579" s="260"/>
      <c r="P579" s="260"/>
      <c r="Q579" s="260"/>
      <c r="R579" s="260"/>
      <c r="S579" s="260"/>
      <c r="T579" s="260"/>
      <c r="U579" s="260"/>
      <c r="V579" s="260"/>
      <c r="W579" s="260"/>
      <c r="X579" s="260"/>
      <c r="Y579" s="260"/>
      <c r="Z579" s="260"/>
      <c r="AA579" s="260"/>
      <c r="AB579" s="260"/>
      <c r="AC579" s="260"/>
      <c r="AD579" s="260"/>
      <c r="AE579" s="260"/>
      <c r="AF579" s="260"/>
      <c r="AG579" s="260"/>
      <c r="AH579" s="260"/>
      <c r="AI579" s="260"/>
      <c r="AJ579" s="260"/>
      <c r="AK579" s="260"/>
      <c r="AL579" s="260"/>
      <c r="AM579" s="260"/>
      <c r="AN579" s="260"/>
      <c r="AO579" s="260"/>
      <c r="AP579" s="260"/>
      <c r="AQ579" s="12"/>
    </row>
    <row r="580" spans="1:215" s="7" customFormat="1" x14ac:dyDescent="0.2">
      <c r="A580" s="77" t="s">
        <v>56</v>
      </c>
      <c r="B580" s="61" t="s">
        <v>308</v>
      </c>
      <c r="C580" s="65" t="s">
        <v>1503</v>
      </c>
      <c r="D580" s="79" t="s">
        <v>16</v>
      </c>
      <c r="E580" s="66">
        <v>37.200000000000003</v>
      </c>
      <c r="F580" s="63">
        <v>40.94</v>
      </c>
      <c r="G580" s="37">
        <f t="shared" si="13"/>
        <v>1522.9680000000001</v>
      </c>
      <c r="H580" s="259"/>
      <c r="I580" s="260"/>
      <c r="J580" s="260"/>
      <c r="K580" s="260"/>
      <c r="L580" s="260"/>
      <c r="M580" s="260"/>
      <c r="N580" s="260"/>
      <c r="O580" s="260"/>
      <c r="P580" s="260"/>
      <c r="Q580" s="260"/>
      <c r="R580" s="260"/>
      <c r="S580" s="260"/>
      <c r="T580" s="260"/>
      <c r="U580" s="260"/>
      <c r="V580" s="260"/>
      <c r="W580" s="260"/>
      <c r="X580" s="260"/>
      <c r="Y580" s="260"/>
      <c r="Z580" s="260"/>
      <c r="AA580" s="260"/>
      <c r="AB580" s="260"/>
      <c r="AC580" s="260"/>
      <c r="AD580" s="260"/>
      <c r="AE580" s="260"/>
      <c r="AF580" s="260"/>
      <c r="AG580" s="260"/>
      <c r="AH580" s="260"/>
      <c r="AI580" s="260"/>
      <c r="AJ580" s="260"/>
      <c r="AK580" s="260"/>
      <c r="AL580" s="260"/>
      <c r="AM580" s="260"/>
      <c r="AN580" s="260"/>
      <c r="AO580" s="260"/>
      <c r="AP580" s="260"/>
      <c r="AQ580" s="12"/>
    </row>
    <row r="581" spans="1:215" s="7" customFormat="1" x14ac:dyDescent="0.2">
      <c r="A581" s="77"/>
      <c r="B581" s="64" t="s">
        <v>272</v>
      </c>
      <c r="C581" s="76" t="s">
        <v>1047</v>
      </c>
      <c r="D581" s="79"/>
      <c r="E581" s="325"/>
      <c r="F581" s="326"/>
      <c r="G581" s="37"/>
      <c r="H581" s="259"/>
      <c r="I581" s="260"/>
      <c r="J581" s="260"/>
      <c r="K581" s="260"/>
      <c r="L581" s="260"/>
      <c r="M581" s="260"/>
      <c r="N581" s="260"/>
      <c r="O581" s="260"/>
      <c r="P581" s="260"/>
      <c r="Q581" s="260"/>
      <c r="R581" s="260"/>
      <c r="S581" s="260"/>
      <c r="T581" s="260"/>
      <c r="U581" s="260"/>
      <c r="V581" s="260"/>
      <c r="W581" s="260"/>
      <c r="X581" s="260"/>
      <c r="Y581" s="260"/>
      <c r="Z581" s="260"/>
      <c r="AA581" s="260"/>
      <c r="AB581" s="260"/>
      <c r="AC581" s="260"/>
      <c r="AD581" s="260"/>
      <c r="AE581" s="260"/>
      <c r="AF581" s="260"/>
      <c r="AG581" s="260"/>
      <c r="AH581" s="260"/>
      <c r="AI581" s="260"/>
      <c r="AJ581" s="260"/>
      <c r="AK581" s="260"/>
      <c r="AL581" s="260"/>
      <c r="AM581" s="260"/>
      <c r="AN581" s="260"/>
      <c r="AO581" s="260"/>
      <c r="AP581" s="260"/>
      <c r="AQ581" s="12"/>
    </row>
    <row r="582" spans="1:215" s="7" customFormat="1" x14ac:dyDescent="0.2">
      <c r="A582" s="77" t="s">
        <v>297</v>
      </c>
      <c r="B582" s="61" t="s">
        <v>298</v>
      </c>
      <c r="C582" s="65" t="s">
        <v>1504</v>
      </c>
      <c r="D582" s="79" t="s">
        <v>16</v>
      </c>
      <c r="E582" s="66">
        <v>1062.93</v>
      </c>
      <c r="F582" s="63">
        <v>5.22</v>
      </c>
      <c r="G582" s="37">
        <f t="shared" si="13"/>
        <v>5548.4946</v>
      </c>
      <c r="H582" s="259"/>
      <c r="I582" s="260"/>
      <c r="J582" s="260"/>
      <c r="K582" s="260"/>
      <c r="L582" s="260"/>
      <c r="M582" s="260"/>
      <c r="N582" s="260"/>
      <c r="O582" s="260"/>
      <c r="P582" s="260"/>
      <c r="Q582" s="260"/>
      <c r="R582" s="260"/>
      <c r="S582" s="260"/>
      <c r="T582" s="260"/>
      <c r="U582" s="260"/>
      <c r="V582" s="260"/>
      <c r="W582" s="260"/>
      <c r="X582" s="260"/>
      <c r="Y582" s="260"/>
      <c r="Z582" s="260"/>
      <c r="AA582" s="260"/>
      <c r="AB582" s="260"/>
      <c r="AC582" s="260"/>
      <c r="AD582" s="260"/>
      <c r="AE582" s="260"/>
      <c r="AF582" s="260"/>
      <c r="AG582" s="260"/>
      <c r="AH582" s="260"/>
      <c r="AI582" s="260"/>
      <c r="AJ582" s="260"/>
      <c r="AK582" s="260"/>
      <c r="AL582" s="260"/>
      <c r="AM582" s="260"/>
      <c r="AN582" s="260"/>
      <c r="AO582" s="260"/>
      <c r="AP582" s="260"/>
      <c r="AQ582" s="12"/>
    </row>
    <row r="583" spans="1:215" s="7" customFormat="1" x14ac:dyDescent="0.2">
      <c r="A583" s="77" t="s">
        <v>273</v>
      </c>
      <c r="B583" s="61" t="s">
        <v>274</v>
      </c>
      <c r="C583" s="65" t="s">
        <v>1505</v>
      </c>
      <c r="D583" s="79" t="s">
        <v>16</v>
      </c>
      <c r="E583" s="66">
        <v>1062.93</v>
      </c>
      <c r="F583" s="63">
        <v>1.9</v>
      </c>
      <c r="G583" s="37">
        <f t="shared" si="13"/>
        <v>2019.567</v>
      </c>
      <c r="H583" s="261"/>
      <c r="I583" s="262"/>
      <c r="J583" s="262"/>
      <c r="K583" s="262"/>
      <c r="L583" s="262"/>
      <c r="M583" s="262"/>
      <c r="N583" s="262"/>
      <c r="O583" s="262"/>
      <c r="P583" s="262"/>
      <c r="Q583" s="262"/>
      <c r="R583" s="262"/>
      <c r="S583" s="262"/>
      <c r="T583" s="262"/>
      <c r="U583" s="262"/>
      <c r="V583" s="262"/>
      <c r="W583" s="262"/>
      <c r="X583" s="262"/>
      <c r="Y583" s="262"/>
      <c r="Z583" s="262"/>
      <c r="AA583" s="262"/>
      <c r="AB583" s="262"/>
      <c r="AC583" s="262"/>
      <c r="AD583" s="262"/>
      <c r="AE583" s="262"/>
      <c r="AF583" s="262"/>
      <c r="AG583" s="262"/>
      <c r="AH583" s="262"/>
      <c r="AI583" s="262"/>
      <c r="AJ583" s="262"/>
      <c r="AK583" s="262"/>
      <c r="AL583" s="262"/>
      <c r="AM583" s="262"/>
      <c r="AN583" s="262"/>
      <c r="AO583" s="262"/>
      <c r="AP583" s="262"/>
      <c r="AQ583" s="14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  <c r="BO583" s="3"/>
      <c r="BP583" s="3"/>
      <c r="BQ583" s="3"/>
      <c r="BR583" s="3"/>
      <c r="BS583" s="3"/>
      <c r="BT583" s="3"/>
      <c r="BU583" s="3"/>
      <c r="BV583" s="3"/>
      <c r="BW583" s="3"/>
      <c r="BX583" s="3"/>
      <c r="BY583" s="3"/>
      <c r="BZ583" s="3"/>
      <c r="CA583" s="3"/>
      <c r="CB583" s="3"/>
      <c r="CC583" s="3"/>
      <c r="CD583" s="3"/>
      <c r="CE583" s="3"/>
      <c r="CF583" s="3"/>
      <c r="CG583" s="3"/>
      <c r="CH583" s="3"/>
      <c r="CI583" s="3"/>
      <c r="CJ583" s="3"/>
      <c r="CK583" s="3"/>
      <c r="CL583" s="3"/>
      <c r="CM583" s="3"/>
      <c r="CN583" s="3"/>
      <c r="CO583" s="3"/>
      <c r="CP583" s="3"/>
      <c r="CQ583" s="3"/>
      <c r="CR583" s="3"/>
      <c r="CS583" s="3"/>
      <c r="CT583" s="3"/>
      <c r="CU583" s="3"/>
      <c r="CV583" s="3"/>
      <c r="CW583" s="3"/>
      <c r="CX583" s="3"/>
      <c r="CY583" s="3"/>
      <c r="CZ583" s="3"/>
      <c r="DA583" s="3"/>
      <c r="DB583" s="3"/>
      <c r="DC583" s="3"/>
      <c r="DD583" s="3"/>
      <c r="DE583" s="3"/>
      <c r="DF583" s="3"/>
      <c r="DG583" s="3"/>
      <c r="DH583" s="3"/>
      <c r="DI583" s="3"/>
      <c r="DJ583" s="3"/>
      <c r="DK583" s="3"/>
      <c r="DL583" s="3"/>
      <c r="DM583" s="3"/>
      <c r="DN583" s="3"/>
      <c r="DO583" s="3"/>
      <c r="DP583" s="3"/>
      <c r="DQ583" s="3"/>
      <c r="DR583" s="3"/>
      <c r="DS583" s="3"/>
      <c r="DT583" s="3"/>
      <c r="DU583" s="3"/>
      <c r="DV583" s="3"/>
      <c r="DW583" s="3"/>
      <c r="DX583" s="3"/>
      <c r="DY583" s="3"/>
      <c r="DZ583" s="3"/>
      <c r="EA583" s="3"/>
      <c r="EB583" s="3"/>
      <c r="EC583" s="3"/>
      <c r="ED583" s="3"/>
      <c r="EE583" s="3"/>
      <c r="EF583" s="3"/>
      <c r="EG583" s="3"/>
      <c r="EH583" s="3"/>
      <c r="EI583" s="3"/>
      <c r="EJ583" s="3"/>
      <c r="EK583" s="3"/>
      <c r="EL583" s="3"/>
      <c r="EM583" s="3"/>
      <c r="EN583" s="3"/>
      <c r="EO583" s="3"/>
      <c r="EP583" s="3"/>
      <c r="EQ583" s="3"/>
      <c r="ER583" s="3"/>
      <c r="ES583" s="3"/>
      <c r="ET583" s="3"/>
      <c r="EU583" s="3"/>
      <c r="EV583" s="3"/>
      <c r="EW583" s="3"/>
      <c r="EX583" s="3"/>
      <c r="EY583" s="3"/>
      <c r="EZ583" s="3"/>
      <c r="FA583" s="3"/>
      <c r="FB583" s="3"/>
      <c r="FC583" s="3"/>
      <c r="FD583" s="3"/>
      <c r="FE583" s="3"/>
      <c r="FF583" s="3"/>
      <c r="FG583" s="3"/>
      <c r="FH583" s="3"/>
      <c r="FI583" s="3"/>
      <c r="FJ583" s="3"/>
      <c r="FK583" s="3"/>
      <c r="FL583" s="3"/>
      <c r="FM583" s="3"/>
      <c r="FN583" s="3"/>
      <c r="FO583" s="3"/>
      <c r="FP583" s="3"/>
      <c r="FQ583" s="3"/>
      <c r="FR583" s="3"/>
      <c r="FS583" s="3"/>
      <c r="FT583" s="3"/>
      <c r="FU583" s="3"/>
      <c r="FV583" s="3"/>
      <c r="FW583" s="3"/>
      <c r="FX583" s="3"/>
      <c r="FY583" s="3"/>
      <c r="FZ583" s="3"/>
      <c r="GA583" s="3"/>
      <c r="GB583" s="3"/>
      <c r="GC583" s="3"/>
      <c r="GD583" s="3"/>
      <c r="GE583" s="3"/>
      <c r="GF583" s="3"/>
      <c r="GG583" s="3"/>
      <c r="GH583" s="3"/>
      <c r="GI583" s="3"/>
      <c r="GJ583" s="3"/>
      <c r="GK583" s="3"/>
      <c r="GL583" s="3"/>
      <c r="GM583" s="3"/>
      <c r="GN583" s="3"/>
      <c r="GO583" s="3"/>
      <c r="GP583" s="3"/>
      <c r="GQ583" s="3"/>
      <c r="GR583" s="3"/>
      <c r="GS583" s="3"/>
      <c r="GT583" s="3"/>
      <c r="GU583" s="3"/>
      <c r="GV583" s="3"/>
      <c r="GW583" s="3"/>
      <c r="GX583" s="3"/>
      <c r="GY583" s="3"/>
      <c r="GZ583" s="3"/>
      <c r="HA583" s="3"/>
      <c r="HB583" s="3"/>
      <c r="HC583" s="3"/>
      <c r="HD583" s="3"/>
      <c r="HE583" s="3"/>
      <c r="HF583" s="3"/>
      <c r="HG583" s="3"/>
    </row>
    <row r="584" spans="1:215" s="7" customFormat="1" x14ac:dyDescent="0.2">
      <c r="A584" s="77" t="s">
        <v>275</v>
      </c>
      <c r="B584" s="61" t="s">
        <v>276</v>
      </c>
      <c r="C584" s="67" t="s">
        <v>1506</v>
      </c>
      <c r="D584" s="79" t="s">
        <v>16</v>
      </c>
      <c r="E584" s="66">
        <v>1062.93</v>
      </c>
      <c r="F584" s="63">
        <v>12.9</v>
      </c>
      <c r="G584" s="37">
        <f t="shared" si="13"/>
        <v>13711.797</v>
      </c>
      <c r="H584" s="261"/>
      <c r="I584" s="262"/>
      <c r="J584" s="262"/>
      <c r="K584" s="262"/>
      <c r="L584" s="262"/>
      <c r="M584" s="262"/>
      <c r="N584" s="262"/>
      <c r="O584" s="262"/>
      <c r="P584" s="262"/>
      <c r="Q584" s="262"/>
      <c r="R584" s="262"/>
      <c r="S584" s="262"/>
      <c r="T584" s="262"/>
      <c r="U584" s="262"/>
      <c r="V584" s="262"/>
      <c r="W584" s="262"/>
      <c r="X584" s="262"/>
      <c r="Y584" s="262"/>
      <c r="Z584" s="262"/>
      <c r="AA584" s="262"/>
      <c r="AB584" s="262"/>
      <c r="AC584" s="262"/>
      <c r="AD584" s="262"/>
      <c r="AE584" s="262"/>
      <c r="AF584" s="262"/>
      <c r="AG584" s="262"/>
      <c r="AH584" s="262"/>
      <c r="AI584" s="262"/>
      <c r="AJ584" s="262"/>
      <c r="AK584" s="262"/>
      <c r="AL584" s="262"/>
      <c r="AM584" s="262"/>
      <c r="AN584" s="262"/>
      <c r="AO584" s="262"/>
      <c r="AP584" s="262"/>
      <c r="AQ584" s="14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  <c r="BO584" s="3"/>
      <c r="BP584" s="3"/>
      <c r="BQ584" s="3"/>
      <c r="BR584" s="3"/>
      <c r="BS584" s="3"/>
      <c r="BT584" s="3"/>
      <c r="BU584" s="3"/>
      <c r="BV584" s="3"/>
      <c r="BW584" s="3"/>
      <c r="BX584" s="3"/>
      <c r="BY584" s="3"/>
      <c r="BZ584" s="3"/>
      <c r="CA584" s="3"/>
      <c r="CB584" s="3"/>
      <c r="CC584" s="3"/>
      <c r="CD584" s="3"/>
      <c r="CE584" s="3"/>
      <c r="CF584" s="3"/>
      <c r="CG584" s="3"/>
      <c r="CH584" s="3"/>
      <c r="CI584" s="3"/>
      <c r="CJ584" s="3"/>
      <c r="CK584" s="3"/>
      <c r="CL584" s="3"/>
      <c r="CM584" s="3"/>
      <c r="CN584" s="3"/>
      <c r="CO584" s="3"/>
      <c r="CP584" s="3"/>
      <c r="CQ584" s="3"/>
      <c r="CR584" s="3"/>
      <c r="CS584" s="3"/>
      <c r="CT584" s="3"/>
      <c r="CU584" s="3"/>
      <c r="CV584" s="3"/>
      <c r="CW584" s="3"/>
      <c r="CX584" s="3"/>
      <c r="CY584" s="3"/>
      <c r="CZ584" s="3"/>
      <c r="DA584" s="3"/>
      <c r="DB584" s="3"/>
      <c r="DC584" s="3"/>
      <c r="DD584" s="3"/>
      <c r="DE584" s="3"/>
      <c r="DF584" s="3"/>
      <c r="DG584" s="3"/>
      <c r="DH584" s="3"/>
      <c r="DI584" s="3"/>
      <c r="DJ584" s="3"/>
      <c r="DK584" s="3"/>
      <c r="DL584" s="3"/>
      <c r="DM584" s="3"/>
      <c r="DN584" s="3"/>
      <c r="DO584" s="3"/>
      <c r="DP584" s="3"/>
      <c r="DQ584" s="3"/>
      <c r="DR584" s="3"/>
      <c r="DS584" s="3"/>
      <c r="DT584" s="3"/>
      <c r="DU584" s="3"/>
      <c r="DV584" s="3"/>
      <c r="DW584" s="3"/>
      <c r="DX584" s="3"/>
      <c r="DY584" s="3"/>
      <c r="DZ584" s="3"/>
      <c r="EA584" s="3"/>
      <c r="EB584" s="3"/>
      <c r="EC584" s="3"/>
      <c r="ED584" s="3"/>
      <c r="EE584" s="3"/>
      <c r="EF584" s="3"/>
      <c r="EG584" s="3"/>
      <c r="EH584" s="3"/>
      <c r="EI584" s="3"/>
      <c r="EJ584" s="3"/>
      <c r="EK584" s="3"/>
      <c r="EL584" s="3"/>
      <c r="EM584" s="3"/>
      <c r="EN584" s="3"/>
      <c r="EO584" s="3"/>
      <c r="EP584" s="3"/>
      <c r="EQ584" s="3"/>
      <c r="ER584" s="3"/>
      <c r="ES584" s="3"/>
      <c r="ET584" s="3"/>
      <c r="EU584" s="3"/>
      <c r="EV584" s="3"/>
      <c r="EW584" s="3"/>
      <c r="EX584" s="3"/>
      <c r="EY584" s="3"/>
      <c r="EZ584" s="3"/>
      <c r="FA584" s="3"/>
      <c r="FB584" s="3"/>
      <c r="FC584" s="3"/>
      <c r="FD584" s="3"/>
      <c r="FE584" s="3"/>
      <c r="FF584" s="3"/>
      <c r="FG584" s="3"/>
      <c r="FH584" s="3"/>
      <c r="FI584" s="3"/>
      <c r="FJ584" s="3"/>
      <c r="FK584" s="3"/>
      <c r="FL584" s="3"/>
      <c r="FM584" s="3"/>
      <c r="FN584" s="3"/>
      <c r="FO584" s="3"/>
      <c r="FP584" s="3"/>
      <c r="FQ584" s="3"/>
      <c r="FR584" s="3"/>
      <c r="FS584" s="3"/>
      <c r="FT584" s="3"/>
      <c r="FU584" s="3"/>
      <c r="FV584" s="3"/>
      <c r="FW584" s="3"/>
      <c r="FX584" s="3"/>
      <c r="FY584" s="3"/>
      <c r="FZ584" s="3"/>
      <c r="GA584" s="3"/>
      <c r="GB584" s="3"/>
      <c r="GC584" s="3"/>
      <c r="GD584" s="3"/>
      <c r="GE584" s="3"/>
      <c r="GF584" s="3"/>
      <c r="GG584" s="3"/>
      <c r="GH584" s="3"/>
      <c r="GI584" s="3"/>
      <c r="GJ584" s="3"/>
      <c r="GK584" s="3"/>
      <c r="GL584" s="3"/>
      <c r="GM584" s="3"/>
      <c r="GN584" s="3"/>
      <c r="GO584" s="3"/>
      <c r="GP584" s="3"/>
      <c r="GQ584" s="3"/>
      <c r="GR584" s="3"/>
      <c r="GS584" s="3"/>
      <c r="GT584" s="3"/>
      <c r="GU584" s="3"/>
      <c r="GV584" s="3"/>
      <c r="GW584" s="3"/>
      <c r="GX584" s="3"/>
      <c r="GY584" s="3"/>
      <c r="GZ584" s="3"/>
      <c r="HA584" s="3"/>
      <c r="HB584" s="3"/>
      <c r="HC584" s="3"/>
      <c r="HD584" s="3"/>
      <c r="HE584" s="3"/>
      <c r="HF584" s="3"/>
      <c r="HG584" s="3"/>
    </row>
    <row r="585" spans="1:215" s="7" customFormat="1" x14ac:dyDescent="0.2">
      <c r="A585" s="77" t="s">
        <v>39</v>
      </c>
      <c r="B585" s="61" t="s">
        <v>303</v>
      </c>
      <c r="C585" s="67" t="s">
        <v>40</v>
      </c>
      <c r="D585" s="79" t="s">
        <v>16</v>
      </c>
      <c r="E585" s="66">
        <v>212</v>
      </c>
      <c r="F585" s="63">
        <v>2.91</v>
      </c>
      <c r="G585" s="37">
        <f t="shared" si="13"/>
        <v>616.92000000000007</v>
      </c>
      <c r="H585" s="259"/>
      <c r="I585" s="260"/>
      <c r="J585" s="260"/>
      <c r="K585" s="260"/>
      <c r="L585" s="260"/>
      <c r="M585" s="260"/>
      <c r="N585" s="260"/>
      <c r="O585" s="260"/>
      <c r="P585" s="260"/>
      <c r="Q585" s="260"/>
      <c r="R585" s="260"/>
      <c r="S585" s="260"/>
      <c r="T585" s="260"/>
      <c r="U585" s="260"/>
      <c r="V585" s="260"/>
      <c r="W585" s="260"/>
      <c r="X585" s="260"/>
      <c r="Y585" s="260"/>
      <c r="Z585" s="260"/>
      <c r="AA585" s="260"/>
      <c r="AB585" s="260"/>
      <c r="AC585" s="260"/>
      <c r="AD585" s="260"/>
      <c r="AE585" s="260"/>
      <c r="AF585" s="260"/>
      <c r="AG585" s="260"/>
      <c r="AH585" s="260"/>
      <c r="AI585" s="260"/>
      <c r="AJ585" s="260"/>
      <c r="AK585" s="260"/>
      <c r="AL585" s="260"/>
      <c r="AM585" s="260"/>
      <c r="AN585" s="260"/>
      <c r="AO585" s="260"/>
      <c r="AP585" s="260"/>
      <c r="AQ585" s="12"/>
    </row>
    <row r="586" spans="1:215" s="7" customFormat="1" x14ac:dyDescent="0.2">
      <c r="A586" s="77" t="s">
        <v>41</v>
      </c>
      <c r="B586" s="61" t="s">
        <v>42</v>
      </c>
      <c r="C586" s="65" t="s">
        <v>1507</v>
      </c>
      <c r="D586" s="79" t="s">
        <v>16</v>
      </c>
      <c r="E586" s="66">
        <v>1069.93</v>
      </c>
      <c r="F586" s="63">
        <v>4.6100000000000003</v>
      </c>
      <c r="G586" s="37">
        <f t="shared" si="13"/>
        <v>4932.377300000001</v>
      </c>
      <c r="H586" s="259"/>
      <c r="I586" s="260"/>
      <c r="J586" s="260"/>
      <c r="K586" s="260"/>
      <c r="L586" s="260"/>
      <c r="M586" s="260"/>
      <c r="N586" s="260"/>
      <c r="O586" s="260"/>
      <c r="P586" s="260"/>
      <c r="Q586" s="260"/>
      <c r="R586" s="260"/>
      <c r="S586" s="260"/>
      <c r="T586" s="260"/>
      <c r="U586" s="260"/>
      <c r="V586" s="260"/>
      <c r="W586" s="260"/>
      <c r="X586" s="260"/>
      <c r="Y586" s="260"/>
      <c r="Z586" s="260"/>
      <c r="AA586" s="260"/>
      <c r="AB586" s="260"/>
      <c r="AC586" s="260"/>
      <c r="AD586" s="260"/>
      <c r="AE586" s="260"/>
      <c r="AF586" s="260"/>
      <c r="AG586" s="260"/>
      <c r="AH586" s="260"/>
      <c r="AI586" s="260"/>
      <c r="AJ586" s="260"/>
      <c r="AK586" s="260"/>
      <c r="AL586" s="260"/>
      <c r="AM586" s="260"/>
      <c r="AN586" s="260"/>
      <c r="AO586" s="260"/>
      <c r="AP586" s="260"/>
      <c r="AQ586" s="12"/>
    </row>
    <row r="587" spans="1:215" s="7" customFormat="1" x14ac:dyDescent="0.2">
      <c r="A587" s="77"/>
      <c r="B587" s="64" t="s">
        <v>291</v>
      </c>
      <c r="C587" s="76" t="s">
        <v>1518</v>
      </c>
      <c r="D587" s="79"/>
      <c r="E587" s="325"/>
      <c r="F587" s="326"/>
      <c r="G587" s="37"/>
      <c r="H587" s="259"/>
      <c r="I587" s="260"/>
      <c r="J587" s="260"/>
      <c r="K587" s="260"/>
      <c r="L587" s="260"/>
      <c r="M587" s="260"/>
      <c r="N587" s="260"/>
      <c r="O587" s="260"/>
      <c r="P587" s="260"/>
      <c r="Q587" s="260"/>
      <c r="R587" s="260"/>
      <c r="S587" s="260"/>
      <c r="T587" s="260"/>
      <c r="U587" s="260"/>
      <c r="V587" s="260"/>
      <c r="W587" s="260"/>
      <c r="X587" s="260"/>
      <c r="Y587" s="260"/>
      <c r="Z587" s="260"/>
      <c r="AA587" s="260"/>
      <c r="AB587" s="260"/>
      <c r="AC587" s="260"/>
      <c r="AD587" s="260"/>
      <c r="AE587" s="260"/>
      <c r="AF587" s="260"/>
      <c r="AG587" s="260"/>
      <c r="AH587" s="260"/>
      <c r="AI587" s="260"/>
      <c r="AJ587" s="260"/>
      <c r="AK587" s="260"/>
      <c r="AL587" s="260"/>
      <c r="AM587" s="260"/>
      <c r="AN587" s="260"/>
      <c r="AO587" s="260"/>
      <c r="AP587" s="260"/>
      <c r="AQ587" s="12"/>
    </row>
    <row r="588" spans="1:215" s="7" customFormat="1" x14ac:dyDescent="0.2">
      <c r="A588" s="77" t="s">
        <v>292</v>
      </c>
      <c r="B588" s="61" t="s">
        <v>293</v>
      </c>
      <c r="C588" s="65" t="s">
        <v>1508</v>
      </c>
      <c r="D588" s="79" t="s">
        <v>17</v>
      </c>
      <c r="E588" s="66">
        <v>20</v>
      </c>
      <c r="F588" s="63">
        <v>368.42</v>
      </c>
      <c r="G588" s="37">
        <f t="shared" si="13"/>
        <v>7368.4000000000005</v>
      </c>
      <c r="H588" s="259"/>
      <c r="I588" s="260"/>
      <c r="J588" s="260"/>
      <c r="K588" s="260"/>
      <c r="L588" s="260"/>
      <c r="M588" s="260"/>
      <c r="N588" s="260"/>
      <c r="O588" s="260"/>
      <c r="P588" s="260"/>
      <c r="Q588" s="260"/>
      <c r="R588" s="260"/>
      <c r="S588" s="260"/>
      <c r="T588" s="260"/>
      <c r="U588" s="260"/>
      <c r="V588" s="260"/>
      <c r="W588" s="260"/>
      <c r="X588" s="260"/>
      <c r="Y588" s="260"/>
      <c r="Z588" s="260"/>
      <c r="AA588" s="260"/>
      <c r="AB588" s="260"/>
      <c r="AC588" s="260"/>
      <c r="AD588" s="260"/>
      <c r="AE588" s="260"/>
      <c r="AF588" s="260"/>
      <c r="AG588" s="260"/>
      <c r="AH588" s="260"/>
      <c r="AI588" s="260"/>
      <c r="AJ588" s="260"/>
      <c r="AK588" s="260"/>
      <c r="AL588" s="260"/>
      <c r="AM588" s="260"/>
      <c r="AN588" s="260"/>
      <c r="AO588" s="260"/>
      <c r="AP588" s="260"/>
      <c r="AQ588" s="12"/>
    </row>
    <row r="589" spans="1:215" s="7" customFormat="1" x14ac:dyDescent="0.2">
      <c r="A589" s="77" t="s">
        <v>57</v>
      </c>
      <c r="B589" s="61" t="s">
        <v>294</v>
      </c>
      <c r="C589" s="65" t="s">
        <v>1509</v>
      </c>
      <c r="D589" s="79" t="s">
        <v>17</v>
      </c>
      <c r="E589" s="66">
        <v>4</v>
      </c>
      <c r="F589" s="63">
        <v>777.78</v>
      </c>
      <c r="G589" s="37">
        <f t="shared" si="13"/>
        <v>3111.12</v>
      </c>
      <c r="H589" s="259"/>
      <c r="I589" s="260"/>
      <c r="J589" s="260"/>
      <c r="K589" s="260"/>
      <c r="L589" s="260"/>
      <c r="M589" s="260"/>
      <c r="N589" s="260"/>
      <c r="O589" s="260"/>
      <c r="P589" s="260"/>
      <c r="Q589" s="260"/>
      <c r="R589" s="260"/>
      <c r="S589" s="260"/>
      <c r="T589" s="260"/>
      <c r="U589" s="260"/>
      <c r="V589" s="260"/>
      <c r="W589" s="260"/>
      <c r="X589" s="260"/>
      <c r="Y589" s="260"/>
      <c r="Z589" s="260"/>
      <c r="AA589" s="260"/>
      <c r="AB589" s="260"/>
      <c r="AC589" s="260"/>
      <c r="AD589" s="260"/>
      <c r="AE589" s="260"/>
      <c r="AF589" s="260"/>
      <c r="AG589" s="260"/>
      <c r="AH589" s="260"/>
      <c r="AI589" s="260"/>
      <c r="AJ589" s="260"/>
      <c r="AK589" s="260"/>
      <c r="AL589" s="260"/>
      <c r="AM589" s="260"/>
      <c r="AN589" s="260"/>
      <c r="AO589" s="260"/>
      <c r="AP589" s="260"/>
      <c r="AQ589" s="12"/>
    </row>
    <row r="590" spans="1:215" s="7" customFormat="1" x14ac:dyDescent="0.2">
      <c r="A590" s="77"/>
      <c r="B590" s="64" t="s">
        <v>285</v>
      </c>
      <c r="C590" s="76" t="s">
        <v>1519</v>
      </c>
      <c r="D590" s="79"/>
      <c r="E590" s="325"/>
      <c r="F590" s="326"/>
      <c r="G590" s="37"/>
      <c r="H590" s="259"/>
      <c r="I590" s="260"/>
      <c r="J590" s="260"/>
      <c r="K590" s="260"/>
      <c r="L590" s="260"/>
      <c r="M590" s="260"/>
      <c r="N590" s="260"/>
      <c r="O590" s="260"/>
      <c r="P590" s="260"/>
      <c r="Q590" s="260"/>
      <c r="R590" s="260"/>
      <c r="S590" s="260"/>
      <c r="T590" s="260"/>
      <c r="U590" s="260"/>
      <c r="V590" s="260"/>
      <c r="W590" s="260"/>
      <c r="X590" s="260"/>
      <c r="Y590" s="260"/>
      <c r="Z590" s="260"/>
      <c r="AA590" s="260"/>
      <c r="AB590" s="260"/>
      <c r="AC590" s="260"/>
      <c r="AD590" s="260"/>
      <c r="AE590" s="260"/>
      <c r="AF590" s="260"/>
      <c r="AG590" s="260"/>
      <c r="AH590" s="260"/>
      <c r="AI590" s="260"/>
      <c r="AJ590" s="260"/>
      <c r="AK590" s="260"/>
      <c r="AL590" s="260"/>
      <c r="AM590" s="260"/>
      <c r="AN590" s="260"/>
      <c r="AO590" s="260"/>
      <c r="AP590" s="260"/>
      <c r="AQ590" s="12"/>
    </row>
    <row r="591" spans="1:215" s="7" customFormat="1" x14ac:dyDescent="0.2">
      <c r="A591" s="77" t="s">
        <v>277</v>
      </c>
      <c r="B591" s="61" t="s">
        <v>278</v>
      </c>
      <c r="C591" s="65" t="s">
        <v>1510</v>
      </c>
      <c r="D591" s="79" t="s">
        <v>17</v>
      </c>
      <c r="E591" s="66">
        <v>64</v>
      </c>
      <c r="F591" s="63">
        <v>33.200000000000003</v>
      </c>
      <c r="G591" s="37">
        <f t="shared" si="13"/>
        <v>2124.8000000000002</v>
      </c>
      <c r="H591" s="259"/>
      <c r="I591" s="260"/>
      <c r="J591" s="260"/>
      <c r="K591" s="260"/>
      <c r="L591" s="260"/>
      <c r="M591" s="260"/>
      <c r="N591" s="260"/>
      <c r="O591" s="260"/>
      <c r="P591" s="260"/>
      <c r="Q591" s="260"/>
      <c r="R591" s="260"/>
      <c r="S591" s="260"/>
      <c r="T591" s="260"/>
      <c r="U591" s="260"/>
      <c r="V591" s="260"/>
      <c r="W591" s="260"/>
      <c r="X591" s="260"/>
      <c r="Y591" s="260"/>
      <c r="Z591" s="260"/>
      <c r="AA591" s="260"/>
      <c r="AB591" s="260"/>
      <c r="AC591" s="260"/>
      <c r="AD591" s="260"/>
      <c r="AE591" s="260"/>
      <c r="AF591" s="260"/>
      <c r="AG591" s="260"/>
      <c r="AH591" s="260"/>
      <c r="AI591" s="260"/>
      <c r="AJ591" s="260"/>
      <c r="AK591" s="260"/>
      <c r="AL591" s="260"/>
      <c r="AM591" s="260"/>
      <c r="AN591" s="260"/>
      <c r="AO591" s="260"/>
      <c r="AP591" s="260"/>
      <c r="AQ591" s="12"/>
    </row>
    <row r="592" spans="1:215" s="7" customFormat="1" x14ac:dyDescent="0.2">
      <c r="A592" s="77" t="s">
        <v>279</v>
      </c>
      <c r="B592" s="61" t="s">
        <v>280</v>
      </c>
      <c r="C592" s="65" t="s">
        <v>1511</v>
      </c>
      <c r="D592" s="79" t="s">
        <v>17</v>
      </c>
      <c r="E592" s="66">
        <v>4</v>
      </c>
      <c r="F592" s="63">
        <v>78.8</v>
      </c>
      <c r="G592" s="37">
        <f t="shared" si="13"/>
        <v>315.2</v>
      </c>
      <c r="H592" s="259"/>
      <c r="I592" s="260"/>
      <c r="J592" s="260"/>
      <c r="K592" s="260"/>
      <c r="L592" s="260"/>
      <c r="M592" s="260"/>
      <c r="N592" s="260"/>
      <c r="O592" s="260"/>
      <c r="P592" s="260"/>
      <c r="Q592" s="260"/>
      <c r="R592" s="260"/>
      <c r="S592" s="260"/>
      <c r="T592" s="260"/>
      <c r="U592" s="260"/>
      <c r="V592" s="260"/>
      <c r="W592" s="260"/>
      <c r="X592" s="260"/>
      <c r="Y592" s="260"/>
      <c r="Z592" s="260"/>
      <c r="AA592" s="260"/>
      <c r="AB592" s="260"/>
      <c r="AC592" s="260"/>
      <c r="AD592" s="260"/>
      <c r="AE592" s="260"/>
      <c r="AF592" s="260"/>
      <c r="AG592" s="260"/>
      <c r="AH592" s="260"/>
      <c r="AI592" s="260"/>
      <c r="AJ592" s="260"/>
      <c r="AK592" s="260"/>
      <c r="AL592" s="260"/>
      <c r="AM592" s="260"/>
      <c r="AN592" s="260"/>
      <c r="AO592" s="260"/>
      <c r="AP592" s="260"/>
      <c r="AQ592" s="12"/>
    </row>
    <row r="593" spans="1:43" s="7" customFormat="1" ht="25.5" x14ac:dyDescent="0.2">
      <c r="A593" s="77" t="s">
        <v>281</v>
      </c>
      <c r="B593" s="61" t="s">
        <v>282</v>
      </c>
      <c r="C593" s="65" t="s">
        <v>1512</v>
      </c>
      <c r="D593" s="79" t="s">
        <v>17</v>
      </c>
      <c r="E593" s="66">
        <v>36</v>
      </c>
      <c r="F593" s="63">
        <v>38</v>
      </c>
      <c r="G593" s="37">
        <f t="shared" si="13"/>
        <v>1368</v>
      </c>
      <c r="H593" s="259"/>
      <c r="I593" s="260"/>
      <c r="J593" s="260"/>
      <c r="K593" s="260"/>
      <c r="L593" s="260"/>
      <c r="M593" s="260"/>
      <c r="N593" s="260"/>
      <c r="O593" s="260"/>
      <c r="P593" s="260"/>
      <c r="Q593" s="260"/>
      <c r="R593" s="260"/>
      <c r="S593" s="260"/>
      <c r="T593" s="260"/>
      <c r="U593" s="260"/>
      <c r="V593" s="260"/>
      <c r="W593" s="260"/>
      <c r="X593" s="260"/>
      <c r="Y593" s="260"/>
      <c r="Z593" s="260"/>
      <c r="AA593" s="260"/>
      <c r="AB593" s="260"/>
      <c r="AC593" s="260"/>
      <c r="AD593" s="260"/>
      <c r="AE593" s="260"/>
      <c r="AF593" s="260"/>
      <c r="AG593" s="260"/>
      <c r="AH593" s="260"/>
      <c r="AI593" s="260"/>
      <c r="AJ593" s="260"/>
      <c r="AK593" s="260"/>
      <c r="AL593" s="260"/>
      <c r="AM593" s="260"/>
      <c r="AN593" s="260"/>
      <c r="AO593" s="260"/>
      <c r="AP593" s="260"/>
      <c r="AQ593" s="12"/>
    </row>
    <row r="594" spans="1:43" s="7" customFormat="1" ht="25.5" x14ac:dyDescent="0.2">
      <c r="A594" s="77" t="s">
        <v>283</v>
      </c>
      <c r="B594" s="61" t="s">
        <v>284</v>
      </c>
      <c r="C594" s="65" t="s">
        <v>1513</v>
      </c>
      <c r="D594" s="79" t="s">
        <v>17</v>
      </c>
      <c r="E594" s="66">
        <v>8</v>
      </c>
      <c r="F594" s="63">
        <v>82.3</v>
      </c>
      <c r="G594" s="37">
        <f t="shared" si="13"/>
        <v>658.4</v>
      </c>
      <c r="H594" s="259"/>
      <c r="I594" s="260"/>
      <c r="J594" s="260"/>
      <c r="K594" s="260"/>
      <c r="L594" s="260"/>
      <c r="M594" s="260"/>
      <c r="N594" s="260"/>
      <c r="O594" s="260"/>
      <c r="P594" s="260"/>
      <c r="Q594" s="260"/>
      <c r="R594" s="260"/>
      <c r="S594" s="260"/>
      <c r="T594" s="260"/>
      <c r="U594" s="260"/>
      <c r="V594" s="260"/>
      <c r="W594" s="260"/>
      <c r="X594" s="260"/>
      <c r="Y594" s="260"/>
      <c r="Z594" s="260"/>
      <c r="AA594" s="260"/>
      <c r="AB594" s="260"/>
      <c r="AC594" s="260"/>
      <c r="AD594" s="260"/>
      <c r="AE594" s="260"/>
      <c r="AF594" s="260"/>
      <c r="AG594" s="260"/>
      <c r="AH594" s="260"/>
      <c r="AI594" s="260"/>
      <c r="AJ594" s="260"/>
      <c r="AK594" s="260"/>
      <c r="AL594" s="260"/>
      <c r="AM594" s="260"/>
      <c r="AN594" s="260"/>
      <c r="AO594" s="260"/>
      <c r="AP594" s="260"/>
      <c r="AQ594" s="12"/>
    </row>
    <row r="595" spans="1:43" s="7" customFormat="1" x14ac:dyDescent="0.2">
      <c r="A595" s="77"/>
      <c r="B595" s="64" t="s">
        <v>288</v>
      </c>
      <c r="C595" s="76" t="s">
        <v>1520</v>
      </c>
      <c r="D595" s="79"/>
      <c r="E595" s="325"/>
      <c r="F595" s="326"/>
      <c r="G595" s="37"/>
      <c r="H595" s="259"/>
      <c r="I595" s="260"/>
      <c r="J595" s="260"/>
      <c r="K595" s="260"/>
      <c r="L595" s="260"/>
      <c r="M595" s="260"/>
      <c r="N595" s="260"/>
      <c r="O595" s="260"/>
      <c r="P595" s="260"/>
      <c r="Q595" s="260"/>
      <c r="R595" s="260"/>
      <c r="S595" s="260"/>
      <c r="T595" s="260"/>
      <c r="U595" s="260"/>
      <c r="V595" s="260"/>
      <c r="W595" s="260"/>
      <c r="X595" s="260"/>
      <c r="Y595" s="260"/>
      <c r="Z595" s="260"/>
      <c r="AA595" s="260"/>
      <c r="AB595" s="260"/>
      <c r="AC595" s="260"/>
      <c r="AD595" s="260"/>
      <c r="AE595" s="260"/>
      <c r="AF595" s="260"/>
      <c r="AG595" s="260"/>
      <c r="AH595" s="260"/>
      <c r="AI595" s="260"/>
      <c r="AJ595" s="260"/>
      <c r="AK595" s="260"/>
      <c r="AL595" s="260"/>
      <c r="AM595" s="260"/>
      <c r="AN595" s="260"/>
      <c r="AO595" s="260"/>
      <c r="AP595" s="260"/>
      <c r="AQ595" s="12"/>
    </row>
    <row r="596" spans="1:43" x14ac:dyDescent="0.2">
      <c r="A596" s="77" t="s">
        <v>286</v>
      </c>
      <c r="B596" s="61" t="s">
        <v>287</v>
      </c>
      <c r="C596" s="65" t="s">
        <v>1514</v>
      </c>
      <c r="D596" s="79" t="s">
        <v>16</v>
      </c>
      <c r="E596" s="66">
        <v>318.24</v>
      </c>
      <c r="F596" s="63">
        <v>4.26</v>
      </c>
      <c r="G596" s="271">
        <f>F596*E596</f>
        <v>1355.7023999999999</v>
      </c>
    </row>
    <row r="597" spans="1:43" s="163" customFormat="1" ht="29.25" customHeight="1" x14ac:dyDescent="0.2">
      <c r="A597" s="162"/>
      <c r="B597" s="157" t="s">
        <v>2162</v>
      </c>
      <c r="C597" s="158" t="s">
        <v>2170</v>
      </c>
      <c r="D597" s="158"/>
      <c r="E597" s="159"/>
      <c r="F597" s="160"/>
      <c r="G597" s="272">
        <f>SUM(G556:G596)</f>
        <v>110282.93769999998</v>
      </c>
      <c r="H597" s="255"/>
      <c r="I597" s="255"/>
      <c r="J597" s="255"/>
      <c r="K597" s="255"/>
      <c r="L597" s="255"/>
      <c r="M597" s="255"/>
      <c r="N597" s="255"/>
      <c r="O597" s="255"/>
      <c r="P597" s="255"/>
      <c r="Q597" s="255"/>
      <c r="R597" s="255"/>
      <c r="S597" s="255"/>
      <c r="T597" s="255"/>
      <c r="U597" s="255"/>
      <c r="V597" s="255"/>
      <c r="W597" s="255"/>
      <c r="X597" s="255"/>
      <c r="Y597" s="255"/>
      <c r="Z597" s="255"/>
      <c r="AA597" s="255"/>
      <c r="AB597" s="255"/>
      <c r="AC597" s="255"/>
      <c r="AD597" s="255"/>
      <c r="AE597" s="255"/>
      <c r="AF597" s="255"/>
      <c r="AG597" s="255"/>
      <c r="AH597" s="255"/>
      <c r="AI597" s="255"/>
      <c r="AJ597" s="255"/>
      <c r="AK597" s="255"/>
      <c r="AL597" s="255"/>
      <c r="AM597" s="255"/>
      <c r="AN597" s="255"/>
      <c r="AO597" s="255"/>
      <c r="AP597" s="255"/>
    </row>
    <row r="598" spans="1:43" ht="7.5" customHeight="1" x14ac:dyDescent="0.2">
      <c r="A598" s="288"/>
      <c r="B598" s="288"/>
      <c r="C598" s="288"/>
      <c r="D598" s="291"/>
      <c r="E598" s="292"/>
      <c r="F598" s="293"/>
      <c r="G598" s="287"/>
    </row>
    <row r="599" spans="1:43" s="167" customFormat="1" ht="37.5" customHeight="1" x14ac:dyDescent="0.2">
      <c r="A599" s="164"/>
      <c r="B599" s="105" t="s">
        <v>2163</v>
      </c>
      <c r="C599" s="106" t="s">
        <v>2171</v>
      </c>
      <c r="D599" s="106"/>
      <c r="E599" s="165"/>
      <c r="F599" s="166"/>
      <c r="G599" s="273"/>
      <c r="H599" s="258"/>
      <c r="I599" s="258"/>
      <c r="J599" s="258"/>
      <c r="K599" s="258"/>
      <c r="L599" s="258"/>
      <c r="M599" s="258"/>
      <c r="N599" s="258"/>
      <c r="O599" s="258"/>
      <c r="P599" s="258"/>
      <c r="Q599" s="258"/>
      <c r="R599" s="258"/>
      <c r="S599" s="258"/>
      <c r="T599" s="258"/>
      <c r="U599" s="258"/>
      <c r="V599" s="258"/>
      <c r="W599" s="258"/>
      <c r="X599" s="258"/>
      <c r="Y599" s="258"/>
      <c r="Z599" s="258"/>
      <c r="AA599" s="258"/>
      <c r="AB599" s="258"/>
      <c r="AC599" s="258"/>
      <c r="AD599" s="258"/>
      <c r="AE599" s="258"/>
      <c r="AF599" s="258"/>
      <c r="AG599" s="258"/>
      <c r="AH599" s="258"/>
      <c r="AI599" s="258"/>
      <c r="AJ599" s="258"/>
      <c r="AK599" s="258"/>
      <c r="AL599" s="258"/>
      <c r="AM599" s="258"/>
      <c r="AN599" s="258"/>
      <c r="AO599" s="258"/>
      <c r="AP599" s="258"/>
    </row>
    <row r="600" spans="1:43" x14ac:dyDescent="0.2">
      <c r="A600" s="77" t="s">
        <v>423</v>
      </c>
      <c r="B600" s="168" t="s">
        <v>352</v>
      </c>
      <c r="C600" s="169" t="s">
        <v>353</v>
      </c>
      <c r="D600" s="79" t="s">
        <v>17</v>
      </c>
      <c r="E600" s="115">
        <v>56</v>
      </c>
      <c r="F600" s="170">
        <v>23.33</v>
      </c>
      <c r="G600" s="274">
        <v>1306.48</v>
      </c>
    </row>
    <row r="601" spans="1:43" x14ac:dyDescent="0.2">
      <c r="A601" s="77" t="s">
        <v>424</v>
      </c>
      <c r="B601" s="168" t="s">
        <v>354</v>
      </c>
      <c r="C601" s="168" t="s">
        <v>355</v>
      </c>
      <c r="D601" s="79"/>
      <c r="E601" s="326"/>
      <c r="F601" s="333"/>
      <c r="G601" s="274"/>
    </row>
    <row r="602" spans="1:43" x14ac:dyDescent="0.2">
      <c r="A602" s="77" t="s">
        <v>425</v>
      </c>
      <c r="B602" s="168" t="s">
        <v>356</v>
      </c>
      <c r="C602" s="169" t="s">
        <v>356</v>
      </c>
      <c r="D602" s="79" t="s">
        <v>1</v>
      </c>
      <c r="E602" s="366">
        <v>327</v>
      </c>
      <c r="F602" s="371">
        <v>12.89</v>
      </c>
      <c r="G602" s="274">
        <v>4215.03</v>
      </c>
    </row>
    <row r="603" spans="1:43" x14ac:dyDescent="0.2">
      <c r="A603" s="77" t="s">
        <v>426</v>
      </c>
      <c r="B603" s="168" t="s">
        <v>357</v>
      </c>
      <c r="C603" s="169" t="s">
        <v>357</v>
      </c>
      <c r="D603" s="79" t="s">
        <v>1</v>
      </c>
      <c r="E603" s="366">
        <v>33</v>
      </c>
      <c r="F603" s="371">
        <v>14.74</v>
      </c>
      <c r="G603" s="274">
        <v>486.42</v>
      </c>
    </row>
    <row r="604" spans="1:43" x14ac:dyDescent="0.2">
      <c r="A604" s="77" t="s">
        <v>427</v>
      </c>
      <c r="B604" s="168" t="s">
        <v>358</v>
      </c>
      <c r="C604" s="169" t="s">
        <v>359</v>
      </c>
      <c r="D604" s="79"/>
      <c r="E604" s="368"/>
      <c r="F604" s="372"/>
      <c r="G604" s="274"/>
    </row>
    <row r="605" spans="1:43" x14ac:dyDescent="0.2">
      <c r="A605" s="77" t="s">
        <v>428</v>
      </c>
      <c r="B605" s="168" t="s">
        <v>360</v>
      </c>
      <c r="C605" s="169" t="s">
        <v>360</v>
      </c>
      <c r="D605" s="79" t="s">
        <v>17</v>
      </c>
      <c r="E605" s="366">
        <v>28</v>
      </c>
      <c r="F605" s="371">
        <v>11.45</v>
      </c>
      <c r="G605" s="274">
        <v>320.59999999999997</v>
      </c>
    </row>
    <row r="606" spans="1:43" x14ac:dyDescent="0.2">
      <c r="A606" s="77" t="s">
        <v>429</v>
      </c>
      <c r="B606" s="168" t="s">
        <v>361</v>
      </c>
      <c r="C606" s="169" t="s">
        <v>362</v>
      </c>
      <c r="D606" s="79" t="s">
        <v>17</v>
      </c>
      <c r="E606" s="366">
        <v>28</v>
      </c>
      <c r="F606" s="371">
        <v>11.2</v>
      </c>
      <c r="G606" s="274">
        <v>313.59999999999997</v>
      </c>
    </row>
    <row r="607" spans="1:43" x14ac:dyDescent="0.2">
      <c r="A607" s="77" t="s">
        <v>430</v>
      </c>
      <c r="B607" s="168" t="s">
        <v>833</v>
      </c>
      <c r="C607" s="169" t="s">
        <v>834</v>
      </c>
      <c r="D607" s="79"/>
      <c r="E607" s="368"/>
      <c r="F607" s="372"/>
      <c r="G607" s="274"/>
    </row>
    <row r="608" spans="1:43" x14ac:dyDescent="0.2">
      <c r="A608" s="77" t="s">
        <v>431</v>
      </c>
      <c r="B608" s="168" t="s">
        <v>363</v>
      </c>
      <c r="C608" s="169" t="s">
        <v>364</v>
      </c>
      <c r="D608" s="79" t="s">
        <v>1</v>
      </c>
      <c r="E608" s="366">
        <v>327</v>
      </c>
      <c r="F608" s="371">
        <v>7.12</v>
      </c>
      <c r="G608" s="274">
        <v>2328.2400000000002</v>
      </c>
    </row>
    <row r="609" spans="1:7" x14ac:dyDescent="0.2">
      <c r="A609" s="77" t="s">
        <v>432</v>
      </c>
      <c r="B609" s="168" t="s">
        <v>365</v>
      </c>
      <c r="C609" s="169" t="s">
        <v>366</v>
      </c>
      <c r="D609" s="79" t="s">
        <v>1</v>
      </c>
      <c r="E609" s="366">
        <v>33</v>
      </c>
      <c r="F609" s="371">
        <v>7.12</v>
      </c>
      <c r="G609" s="274">
        <v>234.96</v>
      </c>
    </row>
    <row r="610" spans="1:7" x14ac:dyDescent="0.2">
      <c r="A610" s="77" t="s">
        <v>433</v>
      </c>
      <c r="B610" s="168" t="s">
        <v>367</v>
      </c>
      <c r="C610" s="169" t="s">
        <v>368</v>
      </c>
      <c r="D610" s="79"/>
      <c r="E610" s="368"/>
      <c r="F610" s="372"/>
      <c r="G610" s="274"/>
    </row>
    <row r="611" spans="1:7" x14ac:dyDescent="0.2">
      <c r="A611" s="77" t="s">
        <v>434</v>
      </c>
      <c r="B611" s="168" t="s">
        <v>369</v>
      </c>
      <c r="C611" s="169" t="s">
        <v>369</v>
      </c>
      <c r="D611" s="79" t="s">
        <v>17</v>
      </c>
      <c r="E611" s="366">
        <v>28</v>
      </c>
      <c r="F611" s="371">
        <v>53.22</v>
      </c>
      <c r="G611" s="274">
        <v>1490.1599999999999</v>
      </c>
    </row>
    <row r="612" spans="1:7" x14ac:dyDescent="0.2">
      <c r="A612" s="77" t="s">
        <v>435</v>
      </c>
      <c r="B612" s="168" t="s">
        <v>370</v>
      </c>
      <c r="C612" s="169" t="s">
        <v>371</v>
      </c>
      <c r="D612" s="79"/>
      <c r="E612" s="326"/>
      <c r="F612" s="333"/>
      <c r="G612" s="274"/>
    </row>
    <row r="613" spans="1:7" x14ac:dyDescent="0.2">
      <c r="A613" s="77" t="s">
        <v>436</v>
      </c>
      <c r="B613" s="168" t="s">
        <v>372</v>
      </c>
      <c r="C613" s="169" t="s">
        <v>373</v>
      </c>
      <c r="D613" s="79" t="s">
        <v>17</v>
      </c>
      <c r="E613" s="367">
        <v>201</v>
      </c>
      <c r="F613" s="370">
        <v>17.98</v>
      </c>
      <c r="G613" s="274">
        <v>3613.98</v>
      </c>
    </row>
    <row r="614" spans="1:7" x14ac:dyDescent="0.2">
      <c r="A614" s="77" t="s">
        <v>437</v>
      </c>
      <c r="B614" s="168" t="s">
        <v>374</v>
      </c>
      <c r="C614" s="169" t="s">
        <v>375</v>
      </c>
      <c r="D614" s="79" t="s">
        <v>17</v>
      </c>
      <c r="E614" s="367">
        <v>30</v>
      </c>
      <c r="F614" s="370">
        <v>41.75</v>
      </c>
      <c r="G614" s="274">
        <v>1252.5</v>
      </c>
    </row>
    <row r="615" spans="1:7" x14ac:dyDescent="0.2">
      <c r="A615" s="77" t="s">
        <v>438</v>
      </c>
      <c r="B615" s="168" t="s">
        <v>376</v>
      </c>
      <c r="C615" s="169" t="s">
        <v>377</v>
      </c>
      <c r="D615" s="79" t="s">
        <v>17</v>
      </c>
      <c r="E615" s="367">
        <v>160</v>
      </c>
      <c r="F615" s="370">
        <v>18.600000000000001</v>
      </c>
      <c r="G615" s="274">
        <v>2976</v>
      </c>
    </row>
    <row r="616" spans="1:7" x14ac:dyDescent="0.2">
      <c r="A616" s="77" t="s">
        <v>439</v>
      </c>
      <c r="B616" s="168" t="s">
        <v>378</v>
      </c>
      <c r="C616" s="169" t="s">
        <v>379</v>
      </c>
      <c r="D616" s="79" t="s">
        <v>17</v>
      </c>
      <c r="E616" s="367">
        <v>38</v>
      </c>
      <c r="F616" s="370">
        <v>61.08</v>
      </c>
      <c r="G616" s="274">
        <v>2321.04</v>
      </c>
    </row>
    <row r="617" spans="1:7" x14ac:dyDescent="0.2">
      <c r="A617" s="77" t="s">
        <v>440</v>
      </c>
      <c r="B617" s="168" t="s">
        <v>380</v>
      </c>
      <c r="C617" s="169" t="s">
        <v>381</v>
      </c>
      <c r="D617" s="79"/>
      <c r="E617" s="326"/>
      <c r="F617" s="333"/>
      <c r="G617" s="274"/>
    </row>
    <row r="618" spans="1:7" x14ac:dyDescent="0.2">
      <c r="A618" s="77" t="s">
        <v>441</v>
      </c>
      <c r="B618" s="168" t="s">
        <v>382</v>
      </c>
      <c r="C618" s="169" t="s">
        <v>383</v>
      </c>
      <c r="D618" s="79" t="s">
        <v>17</v>
      </c>
      <c r="E618" s="367">
        <v>2</v>
      </c>
      <c r="F618" s="370">
        <v>235.59</v>
      </c>
      <c r="G618" s="274">
        <v>471.18</v>
      </c>
    </row>
    <row r="619" spans="1:7" x14ac:dyDescent="0.2">
      <c r="A619" s="77" t="s">
        <v>442</v>
      </c>
      <c r="B619" s="168" t="s">
        <v>384</v>
      </c>
      <c r="C619" s="169" t="s">
        <v>385</v>
      </c>
      <c r="D619" s="79" t="s">
        <v>17</v>
      </c>
      <c r="E619" s="367">
        <v>1</v>
      </c>
      <c r="F619" s="370">
        <v>235.59</v>
      </c>
      <c r="G619" s="274">
        <v>235.59</v>
      </c>
    </row>
    <row r="620" spans="1:7" x14ac:dyDescent="0.2">
      <c r="A620" s="77" t="s">
        <v>443</v>
      </c>
      <c r="B620" s="168" t="s">
        <v>386</v>
      </c>
      <c r="C620" s="169" t="s">
        <v>387</v>
      </c>
      <c r="D620" s="79" t="s">
        <v>17</v>
      </c>
      <c r="E620" s="367">
        <v>1</v>
      </c>
      <c r="F620" s="370">
        <v>254.42</v>
      </c>
      <c r="G620" s="274">
        <v>254.42</v>
      </c>
    </row>
    <row r="621" spans="1:7" x14ac:dyDescent="0.2">
      <c r="A621" s="77" t="s">
        <v>444</v>
      </c>
      <c r="B621" s="168" t="s">
        <v>388</v>
      </c>
      <c r="C621" s="169" t="s">
        <v>389</v>
      </c>
      <c r="D621" s="79"/>
      <c r="E621" s="326"/>
      <c r="F621" s="333"/>
      <c r="G621" s="274"/>
    </row>
    <row r="622" spans="1:7" x14ac:dyDescent="0.2">
      <c r="A622" s="77" t="s">
        <v>445</v>
      </c>
      <c r="B622" s="168" t="s">
        <v>390</v>
      </c>
      <c r="C622" s="169" t="s">
        <v>390</v>
      </c>
      <c r="D622" s="79" t="s">
        <v>1</v>
      </c>
      <c r="E622" s="366">
        <v>190</v>
      </c>
      <c r="F622" s="370">
        <v>12.32</v>
      </c>
      <c r="G622" s="274">
        <v>2340.8000000000002</v>
      </c>
    </row>
    <row r="623" spans="1:7" x14ac:dyDescent="0.2">
      <c r="A623" s="77" t="s">
        <v>446</v>
      </c>
      <c r="B623" s="168" t="s">
        <v>391</v>
      </c>
      <c r="C623" s="169" t="s">
        <v>391</v>
      </c>
      <c r="D623" s="79" t="s">
        <v>1</v>
      </c>
      <c r="E623" s="366">
        <v>83</v>
      </c>
      <c r="F623" s="370">
        <v>17.89</v>
      </c>
      <c r="G623" s="274">
        <v>1484.8700000000001</v>
      </c>
    </row>
    <row r="624" spans="1:7" x14ac:dyDescent="0.2">
      <c r="A624" s="77" t="s">
        <v>447</v>
      </c>
      <c r="B624" s="168" t="s">
        <v>392</v>
      </c>
      <c r="C624" s="169" t="s">
        <v>393</v>
      </c>
      <c r="D624" s="79"/>
      <c r="E624" s="326"/>
      <c r="F624" s="333"/>
      <c r="G624" s="274"/>
    </row>
    <row r="625" spans="1:7" x14ac:dyDescent="0.2">
      <c r="A625" s="77" t="s">
        <v>448</v>
      </c>
      <c r="B625" s="168" t="s">
        <v>394</v>
      </c>
      <c r="C625" s="169" t="s">
        <v>394</v>
      </c>
      <c r="D625" s="79" t="s">
        <v>1</v>
      </c>
      <c r="E625" s="366">
        <v>74</v>
      </c>
      <c r="F625" s="370">
        <v>10.38</v>
      </c>
      <c r="G625" s="274">
        <v>768.12</v>
      </c>
    </row>
    <row r="626" spans="1:7" x14ac:dyDescent="0.2">
      <c r="A626" s="77" t="s">
        <v>449</v>
      </c>
      <c r="B626" s="168" t="s">
        <v>395</v>
      </c>
      <c r="C626" s="169" t="s">
        <v>395</v>
      </c>
      <c r="D626" s="79" t="s">
        <v>1</v>
      </c>
      <c r="E626" s="366">
        <v>26</v>
      </c>
      <c r="F626" s="370">
        <v>13.28</v>
      </c>
      <c r="G626" s="274">
        <v>345.28</v>
      </c>
    </row>
    <row r="627" spans="1:7" x14ac:dyDescent="0.2">
      <c r="A627" s="77" t="s">
        <v>450</v>
      </c>
      <c r="B627" s="168" t="s">
        <v>396</v>
      </c>
      <c r="C627" s="169" t="s">
        <v>396</v>
      </c>
      <c r="D627" s="79" t="s">
        <v>1</v>
      </c>
      <c r="E627" s="366">
        <v>30</v>
      </c>
      <c r="F627" s="370">
        <v>14.84</v>
      </c>
      <c r="G627" s="274">
        <v>445.2</v>
      </c>
    </row>
    <row r="628" spans="1:7" x14ac:dyDescent="0.2">
      <c r="A628" s="77" t="s">
        <v>451</v>
      </c>
      <c r="B628" s="168" t="s">
        <v>831</v>
      </c>
      <c r="C628" s="169" t="s">
        <v>832</v>
      </c>
      <c r="D628" s="79"/>
      <c r="E628" s="368"/>
      <c r="F628" s="333"/>
      <c r="G628" s="274"/>
    </row>
    <row r="629" spans="1:7" x14ac:dyDescent="0.2">
      <c r="A629" s="77" t="s">
        <v>452</v>
      </c>
      <c r="B629" s="168" t="s">
        <v>365</v>
      </c>
      <c r="C629" s="169" t="s">
        <v>366</v>
      </c>
      <c r="D629" s="79" t="s">
        <v>1</v>
      </c>
      <c r="E629" s="366">
        <v>190</v>
      </c>
      <c r="F629" s="370">
        <v>7.12</v>
      </c>
      <c r="G629" s="274">
        <v>1352.8</v>
      </c>
    </row>
    <row r="630" spans="1:7" x14ac:dyDescent="0.2">
      <c r="A630" s="77" t="s">
        <v>453</v>
      </c>
      <c r="B630" s="168" t="s">
        <v>397</v>
      </c>
      <c r="C630" s="169" t="s">
        <v>398</v>
      </c>
      <c r="D630" s="79" t="s">
        <v>1</v>
      </c>
      <c r="E630" s="366">
        <v>83</v>
      </c>
      <c r="F630" s="370">
        <v>7.67</v>
      </c>
      <c r="G630" s="274">
        <v>636.61</v>
      </c>
    </row>
    <row r="631" spans="1:7" x14ac:dyDescent="0.2">
      <c r="A631" s="77" t="s">
        <v>447</v>
      </c>
      <c r="B631" s="168" t="s">
        <v>392</v>
      </c>
      <c r="C631" s="169" t="s">
        <v>393</v>
      </c>
      <c r="D631" s="79"/>
      <c r="E631" s="326"/>
      <c r="F631" s="333"/>
      <c r="G631" s="274"/>
    </row>
    <row r="632" spans="1:7" x14ac:dyDescent="0.2">
      <c r="A632" s="77" t="s">
        <v>454</v>
      </c>
      <c r="B632" s="168" t="s">
        <v>399</v>
      </c>
      <c r="C632" s="169" t="s">
        <v>399</v>
      </c>
      <c r="D632" s="79" t="s">
        <v>17</v>
      </c>
      <c r="E632" s="367">
        <v>16</v>
      </c>
      <c r="F632" s="370">
        <v>38.24</v>
      </c>
      <c r="G632" s="274">
        <v>611.84</v>
      </c>
    </row>
    <row r="633" spans="1:7" x14ac:dyDescent="0.2">
      <c r="A633" s="77" t="s">
        <v>455</v>
      </c>
      <c r="B633" s="168" t="s">
        <v>400</v>
      </c>
      <c r="C633" s="169" t="s">
        <v>401</v>
      </c>
      <c r="D633" s="79" t="s">
        <v>17</v>
      </c>
      <c r="E633" s="367">
        <v>4</v>
      </c>
      <c r="F633" s="370">
        <v>96.22</v>
      </c>
      <c r="G633" s="274">
        <v>384.88</v>
      </c>
    </row>
    <row r="634" spans="1:7" x14ac:dyDescent="0.2">
      <c r="A634" s="77" t="s">
        <v>456</v>
      </c>
      <c r="B634" s="168" t="s">
        <v>402</v>
      </c>
      <c r="C634" s="169" t="s">
        <v>403</v>
      </c>
      <c r="D634" s="79" t="s">
        <v>17</v>
      </c>
      <c r="E634" s="367">
        <v>8</v>
      </c>
      <c r="F634" s="370">
        <v>104.53</v>
      </c>
      <c r="G634" s="274">
        <v>836.24</v>
      </c>
    </row>
    <row r="635" spans="1:7" x14ac:dyDescent="0.2">
      <c r="A635" s="77" t="s">
        <v>457</v>
      </c>
      <c r="B635" s="168" t="s">
        <v>404</v>
      </c>
      <c r="C635" s="169" t="s">
        <v>405</v>
      </c>
      <c r="D635" s="79"/>
      <c r="E635" s="326"/>
      <c r="F635" s="333"/>
      <c r="G635" s="274"/>
    </row>
    <row r="636" spans="1:7" x14ac:dyDescent="0.2">
      <c r="A636" s="77" t="s">
        <v>458</v>
      </c>
      <c r="B636" s="168" t="s">
        <v>406</v>
      </c>
      <c r="C636" s="169" t="s">
        <v>406</v>
      </c>
      <c r="D636" s="79" t="s">
        <v>17</v>
      </c>
      <c r="E636" s="367">
        <v>8</v>
      </c>
      <c r="F636" s="370">
        <v>171.42</v>
      </c>
      <c r="G636" s="274">
        <v>1371.36</v>
      </c>
    </row>
    <row r="637" spans="1:7" x14ac:dyDescent="0.2">
      <c r="A637" s="77" t="s">
        <v>459</v>
      </c>
      <c r="B637" s="168" t="s">
        <v>407</v>
      </c>
      <c r="C637" s="169" t="s">
        <v>408</v>
      </c>
      <c r="D637" s="79" t="s">
        <v>17</v>
      </c>
      <c r="E637" s="367">
        <v>4</v>
      </c>
      <c r="F637" s="370">
        <v>204.07</v>
      </c>
      <c r="G637" s="274">
        <v>816.28</v>
      </c>
    </row>
    <row r="638" spans="1:7" x14ac:dyDescent="0.2">
      <c r="A638" s="77" t="s">
        <v>460</v>
      </c>
      <c r="B638" s="168" t="s">
        <v>409</v>
      </c>
      <c r="C638" s="169" t="s">
        <v>410</v>
      </c>
      <c r="D638" s="79"/>
      <c r="E638" s="326"/>
      <c r="F638" s="333"/>
      <c r="G638" s="274"/>
    </row>
    <row r="639" spans="1:7" x14ac:dyDescent="0.2">
      <c r="A639" s="77" t="s">
        <v>461</v>
      </c>
      <c r="B639" s="168" t="s">
        <v>411</v>
      </c>
      <c r="C639" s="169" t="s">
        <v>412</v>
      </c>
      <c r="D639" s="79" t="s">
        <v>17</v>
      </c>
      <c r="E639" s="367">
        <v>8</v>
      </c>
      <c r="F639" s="370">
        <v>475.37</v>
      </c>
      <c r="G639" s="274">
        <v>3802.96</v>
      </c>
    </row>
    <row r="640" spans="1:7" x14ac:dyDescent="0.2">
      <c r="A640" s="77" t="s">
        <v>462</v>
      </c>
      <c r="B640" s="168" t="s">
        <v>413</v>
      </c>
      <c r="C640" s="169" t="s">
        <v>414</v>
      </c>
      <c r="D640" s="79"/>
      <c r="E640" s="326"/>
      <c r="F640" s="333"/>
      <c r="G640" s="274"/>
    </row>
    <row r="641" spans="1:42" x14ac:dyDescent="0.2">
      <c r="A641" s="77" t="s">
        <v>463</v>
      </c>
      <c r="B641" s="168" t="s">
        <v>415</v>
      </c>
      <c r="C641" s="169" t="s">
        <v>415</v>
      </c>
      <c r="D641" s="79" t="s">
        <v>17</v>
      </c>
      <c r="E641" s="367">
        <v>4</v>
      </c>
      <c r="F641" s="370">
        <v>465.24</v>
      </c>
      <c r="G641" s="274">
        <v>1860.96</v>
      </c>
    </row>
    <row r="642" spans="1:42" x14ac:dyDescent="0.2">
      <c r="A642" s="77" t="s">
        <v>464</v>
      </c>
      <c r="B642" s="168" t="s">
        <v>416</v>
      </c>
      <c r="C642" s="169" t="s">
        <v>416</v>
      </c>
      <c r="D642" s="79" t="s">
        <v>17</v>
      </c>
      <c r="E642" s="367">
        <v>4</v>
      </c>
      <c r="F642" s="370">
        <v>465.24</v>
      </c>
      <c r="G642" s="274">
        <v>1860.96</v>
      </c>
    </row>
    <row r="643" spans="1:42" x14ac:dyDescent="0.2">
      <c r="A643" s="77" t="s">
        <v>465</v>
      </c>
      <c r="B643" s="168" t="s">
        <v>417</v>
      </c>
      <c r="C643" s="169" t="s">
        <v>418</v>
      </c>
      <c r="D643" s="79" t="s">
        <v>17</v>
      </c>
      <c r="E643" s="367">
        <v>8</v>
      </c>
      <c r="F643" s="370">
        <v>209.85</v>
      </c>
      <c r="G643" s="274">
        <v>1678.8</v>
      </c>
    </row>
    <row r="644" spans="1:42" x14ac:dyDescent="0.2">
      <c r="A644" s="77" t="s">
        <v>466</v>
      </c>
      <c r="B644" s="168" t="s">
        <v>419</v>
      </c>
      <c r="C644" s="169" t="s">
        <v>420</v>
      </c>
      <c r="D644" s="79" t="s">
        <v>17</v>
      </c>
      <c r="E644" s="367">
        <v>4</v>
      </c>
      <c r="F644" s="370">
        <v>209.85</v>
      </c>
      <c r="G644" s="274">
        <v>839.4</v>
      </c>
    </row>
    <row r="645" spans="1:42" x14ac:dyDescent="0.2">
      <c r="A645" s="77" t="s">
        <v>467</v>
      </c>
      <c r="B645" s="168" t="s">
        <v>421</v>
      </c>
      <c r="C645" s="169" t="s">
        <v>422</v>
      </c>
      <c r="D645" s="79" t="s">
        <v>17</v>
      </c>
      <c r="E645" s="367">
        <v>8</v>
      </c>
      <c r="F645" s="370">
        <v>295.05</v>
      </c>
      <c r="G645" s="274">
        <v>2360.4</v>
      </c>
    </row>
    <row r="646" spans="1:42" s="171" customFormat="1" ht="30" customHeight="1" x14ac:dyDescent="0.2">
      <c r="A646" s="162"/>
      <c r="B646" s="46" t="s">
        <v>2164</v>
      </c>
      <c r="C646" s="47" t="s">
        <v>2168</v>
      </c>
      <c r="D646" s="80"/>
      <c r="E646" s="48"/>
      <c r="F646" s="44"/>
      <c r="G646" s="272">
        <f>SUM(G600:G645)</f>
        <v>45617.960000000006</v>
      </c>
      <c r="H646" s="267"/>
      <c r="I646" s="267"/>
      <c r="J646" s="267"/>
      <c r="K646" s="267"/>
      <c r="L646" s="267"/>
      <c r="M646" s="267"/>
      <c r="N646" s="267"/>
      <c r="O646" s="267"/>
      <c r="P646" s="267"/>
      <c r="Q646" s="267"/>
      <c r="R646" s="267"/>
      <c r="S646" s="267"/>
      <c r="T646" s="267"/>
      <c r="U646" s="267"/>
      <c r="V646" s="267"/>
      <c r="W646" s="267"/>
      <c r="X646" s="267"/>
      <c r="Y646" s="267"/>
      <c r="Z646" s="267"/>
      <c r="AA646" s="267"/>
      <c r="AB646" s="267"/>
      <c r="AC646" s="267"/>
      <c r="AD646" s="267"/>
      <c r="AE646" s="267"/>
      <c r="AF646" s="267"/>
      <c r="AG646" s="267"/>
      <c r="AH646" s="267"/>
      <c r="AI646" s="267"/>
      <c r="AJ646" s="267"/>
      <c r="AK646" s="267"/>
      <c r="AL646" s="267"/>
      <c r="AM646" s="267"/>
      <c r="AN646" s="267"/>
      <c r="AO646" s="267"/>
      <c r="AP646" s="267"/>
    </row>
    <row r="647" spans="1:42" ht="7.5" customHeight="1" x14ac:dyDescent="0.2">
      <c r="A647" s="288"/>
      <c r="B647" s="288"/>
      <c r="C647" s="288"/>
      <c r="D647" s="291"/>
      <c r="E647" s="292"/>
      <c r="F647" s="293"/>
      <c r="G647" s="287"/>
    </row>
    <row r="648" spans="1:42" s="172" customFormat="1" ht="36" customHeight="1" x14ac:dyDescent="0.2">
      <c r="A648" s="109"/>
      <c r="B648" s="106" t="s">
        <v>2166</v>
      </c>
      <c r="C648" s="110" t="s">
        <v>2169</v>
      </c>
      <c r="D648" s="110"/>
      <c r="E648" s="139"/>
      <c r="F648" s="140"/>
      <c r="G648" s="275"/>
      <c r="H648" s="264"/>
      <c r="I648" s="264"/>
      <c r="J648" s="264"/>
      <c r="K648" s="264"/>
      <c r="L648" s="264"/>
      <c r="M648" s="264"/>
      <c r="N648" s="264"/>
      <c r="O648" s="264"/>
      <c r="P648" s="264"/>
      <c r="Q648" s="264"/>
      <c r="R648" s="264"/>
      <c r="S648" s="264"/>
      <c r="T648" s="264"/>
      <c r="U648" s="264"/>
      <c r="V648" s="264"/>
      <c r="W648" s="264"/>
      <c r="X648" s="264"/>
      <c r="Y648" s="264"/>
      <c r="Z648" s="264"/>
      <c r="AA648" s="264"/>
      <c r="AB648" s="264"/>
      <c r="AC648" s="264"/>
      <c r="AD648" s="264"/>
      <c r="AE648" s="264"/>
      <c r="AF648" s="264"/>
      <c r="AG648" s="264"/>
      <c r="AH648" s="264"/>
      <c r="AI648" s="264"/>
      <c r="AJ648" s="264"/>
      <c r="AK648" s="264"/>
      <c r="AL648" s="264"/>
      <c r="AM648" s="264"/>
      <c r="AN648" s="264"/>
      <c r="AO648" s="264"/>
      <c r="AP648" s="264"/>
    </row>
    <row r="649" spans="1:42" x14ac:dyDescent="0.2">
      <c r="A649" s="173" t="s">
        <v>619</v>
      </c>
      <c r="B649" s="174" t="s">
        <v>500</v>
      </c>
      <c r="C649" s="174" t="s">
        <v>737</v>
      </c>
      <c r="D649" s="147" t="s">
        <v>1051</v>
      </c>
      <c r="E649" s="148">
        <v>4</v>
      </c>
      <c r="F649" s="175">
        <v>2026</v>
      </c>
      <c r="G649" s="276">
        <v>8104</v>
      </c>
    </row>
    <row r="650" spans="1:42" x14ac:dyDescent="0.2">
      <c r="A650" s="173" t="s">
        <v>1649</v>
      </c>
      <c r="B650" s="174" t="s">
        <v>1650</v>
      </c>
      <c r="C650" s="174" t="s">
        <v>1651</v>
      </c>
      <c r="D650" s="147" t="s">
        <v>1051</v>
      </c>
      <c r="E650" s="148">
        <v>12</v>
      </c>
      <c r="F650" s="175">
        <v>262.8</v>
      </c>
      <c r="G650" s="276">
        <v>3153.6000000000004</v>
      </c>
    </row>
    <row r="651" spans="1:42" x14ac:dyDescent="0.2">
      <c r="A651" s="173" t="s">
        <v>1652</v>
      </c>
      <c r="B651" s="174" t="s">
        <v>1653</v>
      </c>
      <c r="C651" s="174" t="s">
        <v>1654</v>
      </c>
      <c r="D651" s="147" t="s">
        <v>1051</v>
      </c>
      <c r="E651" s="148">
        <v>8</v>
      </c>
      <c r="F651" s="175">
        <v>133</v>
      </c>
      <c r="G651" s="276">
        <v>1064</v>
      </c>
    </row>
    <row r="652" spans="1:42" x14ac:dyDescent="0.2">
      <c r="A652" s="173" t="s">
        <v>620</v>
      </c>
      <c r="B652" s="174" t="s">
        <v>501</v>
      </c>
      <c r="C652" s="174" t="s">
        <v>738</v>
      </c>
      <c r="D652" s="147" t="s">
        <v>1051</v>
      </c>
      <c r="E652" s="148">
        <v>4</v>
      </c>
      <c r="F652" s="175">
        <v>150</v>
      </c>
      <c r="G652" s="276">
        <v>600</v>
      </c>
    </row>
    <row r="653" spans="1:42" x14ac:dyDescent="0.2">
      <c r="A653" s="173" t="s">
        <v>621</v>
      </c>
      <c r="B653" s="174" t="s">
        <v>1052</v>
      </c>
      <c r="C653" s="174" t="s">
        <v>739</v>
      </c>
      <c r="D653" s="147" t="s">
        <v>1051</v>
      </c>
      <c r="E653" s="148">
        <v>4</v>
      </c>
      <c r="F653" s="175">
        <v>25</v>
      </c>
      <c r="G653" s="276">
        <v>100</v>
      </c>
    </row>
    <row r="654" spans="1:42" ht="25.5" x14ac:dyDescent="0.2">
      <c r="A654" s="173" t="s">
        <v>622</v>
      </c>
      <c r="B654" s="174" t="s">
        <v>503</v>
      </c>
      <c r="C654" s="174" t="s">
        <v>740</v>
      </c>
      <c r="D654" s="147" t="s">
        <v>1051</v>
      </c>
      <c r="E654" s="148">
        <v>4</v>
      </c>
      <c r="F654" s="175">
        <v>40</v>
      </c>
      <c r="G654" s="276">
        <v>160</v>
      </c>
    </row>
    <row r="655" spans="1:42" x14ac:dyDescent="0.2">
      <c r="A655" s="173" t="s">
        <v>631</v>
      </c>
      <c r="B655" s="174" t="s">
        <v>512</v>
      </c>
      <c r="C655" s="174" t="s">
        <v>749</v>
      </c>
      <c r="D655" s="147" t="s">
        <v>1053</v>
      </c>
      <c r="E655" s="148">
        <v>30</v>
      </c>
      <c r="F655" s="175">
        <v>36.159999999999997</v>
      </c>
      <c r="G655" s="276">
        <v>1084.8</v>
      </c>
    </row>
    <row r="656" spans="1:42" x14ac:dyDescent="0.2">
      <c r="A656" s="173" t="s">
        <v>632</v>
      </c>
      <c r="B656" s="174" t="s">
        <v>513</v>
      </c>
      <c r="C656" s="174" t="s">
        <v>750</v>
      </c>
      <c r="D656" s="147" t="s">
        <v>1053</v>
      </c>
      <c r="E656" s="148">
        <v>30</v>
      </c>
      <c r="F656" s="175">
        <v>33.39</v>
      </c>
      <c r="G656" s="276">
        <v>1001.7</v>
      </c>
    </row>
    <row r="657" spans="1:42" x14ac:dyDescent="0.2">
      <c r="A657" s="173" t="s">
        <v>633</v>
      </c>
      <c r="B657" s="174" t="s">
        <v>514</v>
      </c>
      <c r="C657" s="174" t="s">
        <v>751</v>
      </c>
      <c r="D657" s="147" t="s">
        <v>1053</v>
      </c>
      <c r="E657" s="148">
        <v>30</v>
      </c>
      <c r="F657" s="175">
        <v>29.67</v>
      </c>
      <c r="G657" s="276">
        <v>890.1</v>
      </c>
    </row>
    <row r="658" spans="1:42" s="161" customFormat="1" ht="30.75" customHeight="1" x14ac:dyDescent="0.2">
      <c r="A658" s="45"/>
      <c r="B658" s="127" t="s">
        <v>2165</v>
      </c>
      <c r="C658" s="128" t="s">
        <v>2167</v>
      </c>
      <c r="D658" s="129"/>
      <c r="E658" s="176"/>
      <c r="F658" s="153"/>
      <c r="G658" s="272">
        <f>SUM(G649:G657)</f>
        <v>16158.2</v>
      </c>
      <c r="H658" s="268"/>
      <c r="I658" s="268"/>
      <c r="J658" s="268"/>
      <c r="K658" s="268"/>
      <c r="L658" s="268"/>
      <c r="M658" s="268"/>
      <c r="N658" s="268"/>
      <c r="O658" s="268"/>
      <c r="P658" s="268"/>
      <c r="Q658" s="268"/>
      <c r="R658" s="268"/>
      <c r="S658" s="268"/>
      <c r="T658" s="268"/>
      <c r="U658" s="268"/>
      <c r="V658" s="268"/>
      <c r="W658" s="268"/>
      <c r="X658" s="268"/>
      <c r="Y658" s="268"/>
      <c r="Z658" s="268"/>
      <c r="AA658" s="268"/>
      <c r="AB658" s="268"/>
      <c r="AC658" s="268"/>
      <c r="AD658" s="268"/>
      <c r="AE658" s="268"/>
      <c r="AF658" s="268"/>
      <c r="AG658" s="268"/>
      <c r="AH658" s="268"/>
      <c r="AI658" s="268"/>
      <c r="AJ658" s="268"/>
      <c r="AK658" s="268"/>
      <c r="AL658" s="268"/>
      <c r="AM658" s="268"/>
      <c r="AN658" s="268"/>
      <c r="AO658" s="268"/>
      <c r="AP658" s="268"/>
    </row>
    <row r="659" spans="1:42" ht="7.5" customHeight="1" x14ac:dyDescent="0.25">
      <c r="A659" s="49"/>
      <c r="B659" s="49"/>
      <c r="C659" s="49"/>
      <c r="D659" s="50"/>
      <c r="E659" s="51"/>
      <c r="F659" s="52"/>
      <c r="G659" s="53"/>
    </row>
    <row r="660" spans="1:42" ht="22.5" customHeight="1" x14ac:dyDescent="0.25">
      <c r="A660" s="39"/>
      <c r="B660" s="178" t="s">
        <v>2178</v>
      </c>
      <c r="C660" s="179" t="s">
        <v>2179</v>
      </c>
      <c r="D660" s="82"/>
      <c r="E660" s="54"/>
      <c r="F660" s="54"/>
      <c r="G660" s="54"/>
    </row>
    <row r="661" spans="1:42" x14ac:dyDescent="0.2">
      <c r="A661" s="86" t="s">
        <v>62</v>
      </c>
      <c r="B661" s="180" t="s">
        <v>63</v>
      </c>
      <c r="C661" s="64" t="s">
        <v>998</v>
      </c>
      <c r="D661" s="79"/>
      <c r="E661" s="334"/>
      <c r="F661" s="335"/>
      <c r="G661" s="277"/>
    </row>
    <row r="662" spans="1:42" ht="38.25" x14ac:dyDescent="0.2">
      <c r="A662" s="77" t="s">
        <v>867</v>
      </c>
      <c r="B662" s="67" t="s">
        <v>1672</v>
      </c>
      <c r="C662" s="67" t="s">
        <v>1673</v>
      </c>
      <c r="D662" s="79" t="s">
        <v>15</v>
      </c>
      <c r="E662" s="69">
        <v>120</v>
      </c>
      <c r="F662" s="63">
        <v>9.2100000000000009</v>
      </c>
      <c r="G662" s="278">
        <f t="shared" ref="G662:G677" si="14">E662*F662</f>
        <v>1105.2</v>
      </c>
    </row>
    <row r="663" spans="1:42" ht="38.25" x14ac:dyDescent="0.2">
      <c r="A663" s="77" t="s">
        <v>869</v>
      </c>
      <c r="B663" s="67" t="s">
        <v>1674</v>
      </c>
      <c r="C663" s="67" t="s">
        <v>1673</v>
      </c>
      <c r="D663" s="79" t="s">
        <v>15</v>
      </c>
      <c r="E663" s="69">
        <v>8.5</v>
      </c>
      <c r="F663" s="63">
        <v>302.45</v>
      </c>
      <c r="G663" s="278">
        <f t="shared" si="14"/>
        <v>2570.8249999999998</v>
      </c>
    </row>
    <row r="664" spans="1:42" ht="25.5" x14ac:dyDescent="0.2">
      <c r="A664" s="77" t="s">
        <v>14</v>
      </c>
      <c r="B664" s="67" t="s">
        <v>1675</v>
      </c>
      <c r="C664" s="75" t="s">
        <v>873</v>
      </c>
      <c r="D664" s="79" t="s">
        <v>15</v>
      </c>
      <c r="E664" s="181">
        <v>0.7</v>
      </c>
      <c r="F664" s="182">
        <v>253.15</v>
      </c>
      <c r="G664" s="278">
        <f t="shared" si="14"/>
        <v>177.20499999999998</v>
      </c>
    </row>
    <row r="665" spans="1:42" ht="25.5" x14ac:dyDescent="0.2">
      <c r="A665" s="77" t="s">
        <v>58</v>
      </c>
      <c r="B665" s="67" t="s">
        <v>1676</v>
      </c>
      <c r="C665" s="75" t="s">
        <v>997</v>
      </c>
      <c r="D665" s="79" t="s">
        <v>15</v>
      </c>
      <c r="E665" s="181">
        <v>0.7</v>
      </c>
      <c r="F665" s="182">
        <f>F664*0.1535</f>
        <v>38.858525</v>
      </c>
      <c r="G665" s="278">
        <f t="shared" si="14"/>
        <v>27.200967499999997</v>
      </c>
    </row>
    <row r="666" spans="1:42" ht="25.5" x14ac:dyDescent="0.2">
      <c r="A666" s="77" t="s">
        <v>136</v>
      </c>
      <c r="B666" s="67" t="s">
        <v>1677</v>
      </c>
      <c r="C666" s="75" t="s">
        <v>1464</v>
      </c>
      <c r="D666" s="79" t="s">
        <v>16</v>
      </c>
      <c r="E666" s="181">
        <v>50.66</v>
      </c>
      <c r="F666" s="182">
        <v>12.2</v>
      </c>
      <c r="G666" s="278">
        <f t="shared" si="14"/>
        <v>618.05199999999991</v>
      </c>
    </row>
    <row r="667" spans="1:42" ht="25.5" x14ac:dyDescent="0.2">
      <c r="A667" s="77" t="s">
        <v>135</v>
      </c>
      <c r="B667" s="67" t="s">
        <v>1678</v>
      </c>
      <c r="C667" s="75" t="s">
        <v>296</v>
      </c>
      <c r="D667" s="79" t="s">
        <v>17</v>
      </c>
      <c r="E667" s="181">
        <v>42</v>
      </c>
      <c r="F667" s="182">
        <v>14.1</v>
      </c>
      <c r="G667" s="278">
        <f t="shared" si="14"/>
        <v>592.19999999999993</v>
      </c>
    </row>
    <row r="668" spans="1:42" ht="38.25" x14ac:dyDescent="0.2">
      <c r="A668" s="77" t="s">
        <v>131</v>
      </c>
      <c r="B668" s="67" t="s">
        <v>1679</v>
      </c>
      <c r="C668" s="75" t="s">
        <v>1525</v>
      </c>
      <c r="D668" s="79" t="s">
        <v>16</v>
      </c>
      <c r="E668" s="181">
        <v>138.30000000000001</v>
      </c>
      <c r="F668" s="182">
        <v>3.34</v>
      </c>
      <c r="G668" s="278">
        <f t="shared" si="14"/>
        <v>461.92200000000003</v>
      </c>
    </row>
    <row r="669" spans="1:42" ht="25.5" x14ac:dyDescent="0.2">
      <c r="A669" s="77" t="s">
        <v>130</v>
      </c>
      <c r="B669" s="67" t="s">
        <v>1680</v>
      </c>
      <c r="C669" s="75" t="s">
        <v>1526</v>
      </c>
      <c r="D669" s="79" t="s">
        <v>1</v>
      </c>
      <c r="E669" s="181">
        <v>85</v>
      </c>
      <c r="F669" s="182">
        <v>2.34</v>
      </c>
      <c r="G669" s="278">
        <f t="shared" si="14"/>
        <v>198.89999999999998</v>
      </c>
    </row>
    <row r="670" spans="1:42" x14ac:dyDescent="0.2">
      <c r="A670" s="77" t="s">
        <v>127</v>
      </c>
      <c r="B670" s="67" t="s">
        <v>314</v>
      </c>
      <c r="C670" s="75" t="s">
        <v>1573</v>
      </c>
      <c r="D670" s="79" t="s">
        <v>1</v>
      </c>
      <c r="E670" s="181">
        <v>97.3</v>
      </c>
      <c r="F670" s="182">
        <v>7.65</v>
      </c>
      <c r="G670" s="278">
        <f t="shared" si="14"/>
        <v>744.34500000000003</v>
      </c>
    </row>
    <row r="671" spans="1:42" ht="25.5" x14ac:dyDescent="0.2">
      <c r="A671" s="77" t="s">
        <v>0</v>
      </c>
      <c r="B671" s="67" t="s">
        <v>1681</v>
      </c>
      <c r="C671" s="75" t="s">
        <v>13</v>
      </c>
      <c r="D671" s="79" t="s">
        <v>16</v>
      </c>
      <c r="E671" s="181">
        <v>101</v>
      </c>
      <c r="F671" s="182">
        <v>26.58</v>
      </c>
      <c r="G671" s="278">
        <f t="shared" si="14"/>
        <v>2684.58</v>
      </c>
    </row>
    <row r="672" spans="1:42" ht="25.5" x14ac:dyDescent="0.2">
      <c r="A672" s="77" t="s">
        <v>129</v>
      </c>
      <c r="B672" s="67" t="s">
        <v>1682</v>
      </c>
      <c r="C672" s="75" t="s">
        <v>1524</v>
      </c>
      <c r="D672" s="79" t="s">
        <v>139</v>
      </c>
      <c r="E672" s="181">
        <v>1</v>
      </c>
      <c r="F672" s="182">
        <v>298.18</v>
      </c>
      <c r="G672" s="278">
        <f t="shared" si="14"/>
        <v>298.18</v>
      </c>
    </row>
    <row r="673" spans="1:7" ht="25.5" x14ac:dyDescent="0.2">
      <c r="A673" s="77" t="s">
        <v>60</v>
      </c>
      <c r="B673" s="67" t="s">
        <v>1683</v>
      </c>
      <c r="C673" s="75" t="s">
        <v>999</v>
      </c>
      <c r="D673" s="79" t="s">
        <v>16</v>
      </c>
      <c r="E673" s="181">
        <v>63.3</v>
      </c>
      <c r="F673" s="182">
        <v>10.029999999999999</v>
      </c>
      <c r="G673" s="278">
        <f t="shared" si="14"/>
        <v>634.89899999999989</v>
      </c>
    </row>
    <row r="674" spans="1:7" x14ac:dyDescent="0.2">
      <c r="A674" s="77" t="s">
        <v>1684</v>
      </c>
      <c r="B674" s="67" t="s">
        <v>1685</v>
      </c>
      <c r="C674" s="75" t="s">
        <v>1686</v>
      </c>
      <c r="D674" s="79" t="s">
        <v>16</v>
      </c>
      <c r="E674" s="181">
        <v>165</v>
      </c>
      <c r="F674" s="182">
        <v>2.65</v>
      </c>
      <c r="G674" s="278">
        <f t="shared" si="14"/>
        <v>437.25</v>
      </c>
    </row>
    <row r="675" spans="1:7" ht="38.25" x14ac:dyDescent="0.2">
      <c r="A675" s="77" t="s">
        <v>1687</v>
      </c>
      <c r="B675" s="67" t="s">
        <v>1688</v>
      </c>
      <c r="C675" s="75" t="s">
        <v>1689</v>
      </c>
      <c r="D675" s="79" t="s">
        <v>1690</v>
      </c>
      <c r="E675" s="181">
        <v>31</v>
      </c>
      <c r="F675" s="182">
        <v>13.42</v>
      </c>
      <c r="G675" s="278">
        <f t="shared" si="14"/>
        <v>416.02</v>
      </c>
    </row>
    <row r="676" spans="1:7" ht="25.5" x14ac:dyDescent="0.2">
      <c r="A676" s="77" t="s">
        <v>61</v>
      </c>
      <c r="B676" s="67" t="s">
        <v>1691</v>
      </c>
      <c r="C676" s="75" t="s">
        <v>1000</v>
      </c>
      <c r="D676" s="79" t="s">
        <v>1</v>
      </c>
      <c r="E676" s="181">
        <v>72.5</v>
      </c>
      <c r="F676" s="182">
        <v>13.07</v>
      </c>
      <c r="G676" s="278">
        <f t="shared" si="14"/>
        <v>947.57500000000005</v>
      </c>
    </row>
    <row r="677" spans="1:7" ht="51" x14ac:dyDescent="0.2">
      <c r="A677" s="77" t="s">
        <v>1692</v>
      </c>
      <c r="B677" s="67" t="s">
        <v>1693</v>
      </c>
      <c r="C677" s="68" t="s">
        <v>1694</v>
      </c>
      <c r="D677" s="79" t="s">
        <v>17</v>
      </c>
      <c r="E677" s="181">
        <v>1</v>
      </c>
      <c r="F677" s="182">
        <v>600</v>
      </c>
      <c r="G677" s="278">
        <f t="shared" si="14"/>
        <v>600</v>
      </c>
    </row>
    <row r="678" spans="1:7" x14ac:dyDescent="0.2">
      <c r="A678" s="86" t="s">
        <v>64</v>
      </c>
      <c r="B678" s="180" t="s">
        <v>65</v>
      </c>
      <c r="C678" s="64" t="s">
        <v>1521</v>
      </c>
      <c r="D678" s="79"/>
      <c r="E678" s="181"/>
      <c r="F678" s="182"/>
      <c r="G678" s="278"/>
    </row>
    <row r="679" spans="1:7" ht="25.5" x14ac:dyDescent="0.2">
      <c r="A679" s="77" t="s">
        <v>18</v>
      </c>
      <c r="B679" s="67" t="s">
        <v>318</v>
      </c>
      <c r="C679" s="75" t="s">
        <v>19</v>
      </c>
      <c r="D679" s="79" t="s">
        <v>16</v>
      </c>
      <c r="E679" s="181">
        <v>57</v>
      </c>
      <c r="F679" s="182">
        <v>1.74</v>
      </c>
      <c r="G679" s="278">
        <f t="shared" ref="G679:G686" si="15">E679*F679</f>
        <v>99.179999999999993</v>
      </c>
    </row>
    <row r="680" spans="1:7" ht="38.25" x14ac:dyDescent="0.2">
      <c r="A680" s="77" t="s">
        <v>20</v>
      </c>
      <c r="B680" s="67" t="s">
        <v>1695</v>
      </c>
      <c r="C680" s="75" t="s">
        <v>195</v>
      </c>
      <c r="D680" s="79" t="s">
        <v>15</v>
      </c>
      <c r="E680" s="181">
        <f>69.8</f>
        <v>69.8</v>
      </c>
      <c r="F680" s="182">
        <v>6.55</v>
      </c>
      <c r="G680" s="278">
        <f t="shared" si="15"/>
        <v>457.18999999999994</v>
      </c>
    </row>
    <row r="681" spans="1:7" x14ac:dyDescent="0.2">
      <c r="A681" s="77" t="s">
        <v>21</v>
      </c>
      <c r="B681" s="67" t="s">
        <v>320</v>
      </c>
      <c r="C681" s="75" t="s">
        <v>194</v>
      </c>
      <c r="D681" s="79" t="s">
        <v>15</v>
      </c>
      <c r="E681" s="181">
        <f>50.75</f>
        <v>50.75</v>
      </c>
      <c r="F681" s="182">
        <v>11.79</v>
      </c>
      <c r="G681" s="278">
        <f t="shared" si="15"/>
        <v>598.34249999999997</v>
      </c>
    </row>
    <row r="682" spans="1:7" ht="25.5" x14ac:dyDescent="0.2">
      <c r="A682" s="77" t="s">
        <v>22</v>
      </c>
      <c r="B682" s="67" t="s">
        <v>1696</v>
      </c>
      <c r="C682" s="75" t="s">
        <v>193</v>
      </c>
      <c r="D682" s="79" t="s">
        <v>15</v>
      </c>
      <c r="E682" s="181">
        <v>52.8</v>
      </c>
      <c r="F682" s="182">
        <v>10.71</v>
      </c>
      <c r="G682" s="278">
        <f t="shared" si="15"/>
        <v>565.48800000000006</v>
      </c>
    </row>
    <row r="683" spans="1:7" ht="25.5" x14ac:dyDescent="0.2">
      <c r="A683" s="77" t="s">
        <v>23</v>
      </c>
      <c r="B683" s="67" t="s">
        <v>1697</v>
      </c>
      <c r="C683" s="75" t="s">
        <v>192</v>
      </c>
      <c r="D683" s="79" t="s">
        <v>15</v>
      </c>
      <c r="E683" s="181">
        <f>E682*0.8</f>
        <v>42.24</v>
      </c>
      <c r="F683" s="182">
        <v>4.4400000000000004</v>
      </c>
      <c r="G683" s="278">
        <f t="shared" si="15"/>
        <v>187.54560000000004</v>
      </c>
    </row>
    <row r="684" spans="1:7" ht="25.5" x14ac:dyDescent="0.2">
      <c r="A684" s="77" t="s">
        <v>24</v>
      </c>
      <c r="B684" s="67" t="s">
        <v>1698</v>
      </c>
      <c r="C684" s="75" t="s">
        <v>1699</v>
      </c>
      <c r="D684" s="79" t="s">
        <v>15</v>
      </c>
      <c r="E684" s="181">
        <v>13.2</v>
      </c>
      <c r="F684" s="182">
        <v>25.64</v>
      </c>
      <c r="G684" s="278">
        <f t="shared" si="15"/>
        <v>338.44799999999998</v>
      </c>
    </row>
    <row r="685" spans="1:7" ht="25.5" x14ac:dyDescent="0.2">
      <c r="A685" s="77" t="s">
        <v>25</v>
      </c>
      <c r="B685" s="67" t="s">
        <v>1700</v>
      </c>
      <c r="C685" s="75" t="s">
        <v>27</v>
      </c>
      <c r="D685" s="79" t="s">
        <v>16</v>
      </c>
      <c r="E685" s="181">
        <v>222.3</v>
      </c>
      <c r="F685" s="182">
        <v>2.4300000000000002</v>
      </c>
      <c r="G685" s="278">
        <f t="shared" si="15"/>
        <v>540.18900000000008</v>
      </c>
    </row>
    <row r="686" spans="1:7" x14ac:dyDescent="0.2">
      <c r="A686" s="77" t="s">
        <v>28</v>
      </c>
      <c r="B686" s="67" t="s">
        <v>29</v>
      </c>
      <c r="C686" s="75" t="s">
        <v>30</v>
      </c>
      <c r="D686" s="79" t="s">
        <v>16</v>
      </c>
      <c r="E686" s="181">
        <v>53.3</v>
      </c>
      <c r="F686" s="182">
        <v>3.14</v>
      </c>
      <c r="G686" s="278">
        <f t="shared" si="15"/>
        <v>167.36199999999999</v>
      </c>
    </row>
    <row r="687" spans="1:7" x14ac:dyDescent="0.2">
      <c r="A687" s="86" t="s">
        <v>874</v>
      </c>
      <c r="B687" s="86" t="s">
        <v>875</v>
      </c>
      <c r="C687" s="86" t="s">
        <v>1701</v>
      </c>
      <c r="D687" s="79"/>
      <c r="E687" s="332"/>
      <c r="F687" s="326"/>
      <c r="G687" s="35"/>
    </row>
    <row r="688" spans="1:7" x14ac:dyDescent="0.2">
      <c r="A688" s="77" t="s">
        <v>877</v>
      </c>
      <c r="B688" s="61" t="s">
        <v>878</v>
      </c>
      <c r="C688" s="75" t="s">
        <v>879</v>
      </c>
      <c r="D688" s="79"/>
      <c r="E688" s="332"/>
      <c r="F688" s="326"/>
      <c r="G688" s="35"/>
    </row>
    <row r="689" spans="1:7" x14ac:dyDescent="0.2">
      <c r="A689" s="77" t="s">
        <v>880</v>
      </c>
      <c r="B689" s="67" t="s">
        <v>881</v>
      </c>
      <c r="C689" s="67" t="s">
        <v>882</v>
      </c>
      <c r="D689" s="79" t="s">
        <v>16</v>
      </c>
      <c r="E689" s="69">
        <v>20.25</v>
      </c>
      <c r="F689" s="63">
        <v>15.01</v>
      </c>
      <c r="G689" s="35">
        <f t="shared" ref="G689:G698" si="16">E689*F689</f>
        <v>303.95249999999999</v>
      </c>
    </row>
    <row r="690" spans="1:7" x14ac:dyDescent="0.2">
      <c r="A690" s="77" t="s">
        <v>883</v>
      </c>
      <c r="B690" s="67" t="s">
        <v>884</v>
      </c>
      <c r="C690" s="67" t="s">
        <v>885</v>
      </c>
      <c r="D690" s="79" t="s">
        <v>16</v>
      </c>
      <c r="E690" s="69">
        <v>27</v>
      </c>
      <c r="F690" s="63">
        <v>19.96</v>
      </c>
      <c r="G690" s="35">
        <f t="shared" si="16"/>
        <v>538.92000000000007</v>
      </c>
    </row>
    <row r="691" spans="1:7" x14ac:dyDescent="0.2">
      <c r="A691" s="77" t="s">
        <v>895</v>
      </c>
      <c r="B691" s="67" t="s">
        <v>896</v>
      </c>
      <c r="C691" s="67" t="s">
        <v>897</v>
      </c>
      <c r="D691" s="79" t="s">
        <v>898</v>
      </c>
      <c r="E691" s="69">
        <v>670</v>
      </c>
      <c r="F691" s="63">
        <v>0.99</v>
      </c>
      <c r="G691" s="35">
        <f t="shared" si="16"/>
        <v>663.3</v>
      </c>
    </row>
    <row r="692" spans="1:7" x14ac:dyDescent="0.2">
      <c r="A692" s="77" t="s">
        <v>902</v>
      </c>
      <c r="B692" s="61" t="s">
        <v>903</v>
      </c>
      <c r="C692" s="75" t="s">
        <v>904</v>
      </c>
      <c r="D692" s="79"/>
      <c r="E692" s="327"/>
      <c r="F692" s="326"/>
      <c r="G692" s="36"/>
    </row>
    <row r="693" spans="1:7" x14ac:dyDescent="0.2">
      <c r="A693" s="77" t="s">
        <v>905</v>
      </c>
      <c r="B693" s="67" t="s">
        <v>906</v>
      </c>
      <c r="C693" s="67" t="s">
        <v>907</v>
      </c>
      <c r="D693" s="79" t="s">
        <v>15</v>
      </c>
      <c r="E693" s="69">
        <v>0.9</v>
      </c>
      <c r="F693" s="63">
        <v>107.91</v>
      </c>
      <c r="G693" s="35">
        <f t="shared" si="16"/>
        <v>97.119</v>
      </c>
    </row>
    <row r="694" spans="1:7" ht="25.5" x14ac:dyDescent="0.2">
      <c r="A694" s="77" t="s">
        <v>908</v>
      </c>
      <c r="B694" s="67" t="s">
        <v>909</v>
      </c>
      <c r="C694" s="67" t="s">
        <v>910</v>
      </c>
      <c r="D694" s="79" t="s">
        <v>15</v>
      </c>
      <c r="E694" s="69">
        <v>4.5</v>
      </c>
      <c r="F694" s="63">
        <v>125.42</v>
      </c>
      <c r="G694" s="35">
        <f t="shared" si="16"/>
        <v>564.39</v>
      </c>
    </row>
    <row r="695" spans="1:7" x14ac:dyDescent="0.2">
      <c r="A695" s="77" t="s">
        <v>1702</v>
      </c>
      <c r="B695" s="67" t="s">
        <v>912</v>
      </c>
      <c r="C695" s="67" t="s">
        <v>913</v>
      </c>
      <c r="D695" s="79" t="s">
        <v>15</v>
      </c>
      <c r="E695" s="69">
        <v>3</v>
      </c>
      <c r="F695" s="63">
        <v>125.42</v>
      </c>
      <c r="G695" s="35">
        <f t="shared" si="16"/>
        <v>376.26</v>
      </c>
    </row>
    <row r="696" spans="1:7" x14ac:dyDescent="0.2">
      <c r="A696" s="77" t="s">
        <v>1703</v>
      </c>
      <c r="B696" s="67" t="s">
        <v>921</v>
      </c>
      <c r="C696" s="67" t="s">
        <v>922</v>
      </c>
      <c r="D696" s="79" t="s">
        <v>1704</v>
      </c>
      <c r="E696" s="69">
        <v>275</v>
      </c>
      <c r="F696" s="63">
        <v>30</v>
      </c>
      <c r="G696" s="35">
        <f t="shared" si="16"/>
        <v>8250</v>
      </c>
    </row>
    <row r="697" spans="1:7" x14ac:dyDescent="0.2">
      <c r="A697" s="77" t="s">
        <v>1705</v>
      </c>
      <c r="B697" s="67" t="s">
        <v>1530</v>
      </c>
      <c r="C697" s="67" t="s">
        <v>1660</v>
      </c>
      <c r="D697" s="79" t="s">
        <v>1079</v>
      </c>
      <c r="E697" s="69">
        <v>4</v>
      </c>
      <c r="F697" s="63">
        <v>300</v>
      </c>
      <c r="G697" s="35">
        <f t="shared" si="16"/>
        <v>1200</v>
      </c>
    </row>
    <row r="698" spans="1:7" x14ac:dyDescent="0.2">
      <c r="A698" s="77" t="s">
        <v>1706</v>
      </c>
      <c r="B698" s="67" t="s">
        <v>925</v>
      </c>
      <c r="C698" s="67" t="s">
        <v>926</v>
      </c>
      <c r="D698" s="79" t="s">
        <v>17</v>
      </c>
      <c r="E698" s="69">
        <v>40</v>
      </c>
      <c r="F698" s="63">
        <v>30</v>
      </c>
      <c r="G698" s="35">
        <f t="shared" si="16"/>
        <v>1200</v>
      </c>
    </row>
    <row r="699" spans="1:7" x14ac:dyDescent="0.2">
      <c r="A699" s="86" t="s">
        <v>68</v>
      </c>
      <c r="B699" s="86" t="s">
        <v>69</v>
      </c>
      <c r="C699" s="86" t="s">
        <v>1075</v>
      </c>
      <c r="D699" s="79"/>
      <c r="E699" s="334"/>
      <c r="F699" s="335"/>
      <c r="G699" s="278"/>
    </row>
    <row r="700" spans="1:7" ht="25.5" x14ac:dyDescent="0.2">
      <c r="A700" s="77" t="s">
        <v>239</v>
      </c>
      <c r="B700" s="67" t="s">
        <v>1707</v>
      </c>
      <c r="C700" s="75" t="s">
        <v>1576</v>
      </c>
      <c r="D700" s="79" t="s">
        <v>16</v>
      </c>
      <c r="E700" s="181">
        <f>E701+E702-15</f>
        <v>934.05000000000007</v>
      </c>
      <c r="F700" s="182">
        <v>5.28</v>
      </c>
      <c r="G700" s="278">
        <f>E700*F700</f>
        <v>4931.7840000000006</v>
      </c>
    </row>
    <row r="701" spans="1:7" x14ac:dyDescent="0.2">
      <c r="A701" s="77" t="s">
        <v>141</v>
      </c>
      <c r="B701" s="67" t="s">
        <v>1708</v>
      </c>
      <c r="C701" s="75" t="s">
        <v>1709</v>
      </c>
      <c r="D701" s="79" t="s">
        <v>16</v>
      </c>
      <c r="E701" s="181">
        <v>547.70000000000005</v>
      </c>
      <c r="F701" s="182">
        <v>62.15</v>
      </c>
      <c r="G701" s="278">
        <f>E701*F701</f>
        <v>34039.555</v>
      </c>
    </row>
    <row r="702" spans="1:7" x14ac:dyDescent="0.2">
      <c r="A702" s="77" t="s">
        <v>142</v>
      </c>
      <c r="B702" s="67" t="s">
        <v>330</v>
      </c>
      <c r="C702" s="75" t="s">
        <v>1579</v>
      </c>
      <c r="D702" s="79" t="s">
        <v>16</v>
      </c>
      <c r="E702" s="181">
        <f>275.45+105.4+14.5+6</f>
        <v>401.35</v>
      </c>
      <c r="F702" s="182">
        <v>49.1</v>
      </c>
      <c r="G702" s="278">
        <f>E702*F702</f>
        <v>19706.285000000003</v>
      </c>
    </row>
    <row r="703" spans="1:7" ht="25.5" x14ac:dyDescent="0.2">
      <c r="A703" s="77" t="s">
        <v>1710</v>
      </c>
      <c r="B703" s="67" t="s">
        <v>1711</v>
      </c>
      <c r="C703" s="67" t="s">
        <v>1712</v>
      </c>
      <c r="D703" s="79" t="s">
        <v>16</v>
      </c>
      <c r="E703" s="181">
        <f>1.2*14+(0.9*2+1.5*2)*0.2*7</f>
        <v>23.52</v>
      </c>
      <c r="F703" s="182">
        <v>97.7</v>
      </c>
      <c r="G703" s="278">
        <f>E703*F703</f>
        <v>2297.904</v>
      </c>
    </row>
    <row r="704" spans="1:7" x14ac:dyDescent="0.2">
      <c r="A704" s="77" t="s">
        <v>1713</v>
      </c>
      <c r="B704" s="67" t="s">
        <v>1714</v>
      </c>
      <c r="C704" s="67" t="s">
        <v>1715</v>
      </c>
      <c r="D704" s="79" t="s">
        <v>16</v>
      </c>
      <c r="E704" s="181">
        <v>29.5</v>
      </c>
      <c r="F704" s="182">
        <v>33.31</v>
      </c>
      <c r="G704" s="278">
        <f>E704*F704</f>
        <v>982.6450000000001</v>
      </c>
    </row>
    <row r="705" spans="1:7" x14ac:dyDescent="0.2">
      <c r="A705" s="86" t="s">
        <v>70</v>
      </c>
      <c r="B705" s="86" t="s">
        <v>71</v>
      </c>
      <c r="C705" s="70" t="s">
        <v>1004</v>
      </c>
      <c r="D705" s="79"/>
      <c r="E705" s="334"/>
      <c r="F705" s="335"/>
      <c r="G705" s="278"/>
    </row>
    <row r="706" spans="1:7" ht="51" x14ac:dyDescent="0.2">
      <c r="A706" s="77" t="s">
        <v>1716</v>
      </c>
      <c r="B706" s="67" t="s">
        <v>1717</v>
      </c>
      <c r="C706" s="75" t="s">
        <v>1718</v>
      </c>
      <c r="D706" s="79" t="s">
        <v>16</v>
      </c>
      <c r="E706" s="181">
        <v>55.5</v>
      </c>
      <c r="F706" s="182">
        <v>28.3</v>
      </c>
      <c r="G706" s="278">
        <f t="shared" ref="G706:G714" si="17">E706*F706</f>
        <v>1570.65</v>
      </c>
    </row>
    <row r="707" spans="1:7" ht="25.5" x14ac:dyDescent="0.2">
      <c r="A707" s="77" t="s">
        <v>31</v>
      </c>
      <c r="B707" s="67" t="s">
        <v>32</v>
      </c>
      <c r="C707" s="75" t="s">
        <v>33</v>
      </c>
      <c r="D707" s="79" t="s">
        <v>16</v>
      </c>
      <c r="E707" s="181">
        <v>54.2</v>
      </c>
      <c r="F707" s="182">
        <v>24.56</v>
      </c>
      <c r="G707" s="278">
        <f t="shared" si="17"/>
        <v>1331.152</v>
      </c>
    </row>
    <row r="708" spans="1:7" ht="25.5" x14ac:dyDescent="0.2">
      <c r="A708" s="77" t="s">
        <v>196</v>
      </c>
      <c r="B708" s="67" t="s">
        <v>331</v>
      </c>
      <c r="C708" s="75" t="s">
        <v>1005</v>
      </c>
      <c r="D708" s="79" t="s">
        <v>16</v>
      </c>
      <c r="E708" s="181">
        <f>129.4</f>
        <v>129.4</v>
      </c>
      <c r="F708" s="182">
        <v>10.23</v>
      </c>
      <c r="G708" s="278">
        <f t="shared" si="17"/>
        <v>1323.7620000000002</v>
      </c>
    </row>
    <row r="709" spans="1:7" ht="38.25" x14ac:dyDescent="0.2">
      <c r="A709" s="77" t="s">
        <v>197</v>
      </c>
      <c r="B709" s="67" t="s">
        <v>332</v>
      </c>
      <c r="C709" s="75" t="s">
        <v>1006</v>
      </c>
      <c r="D709" s="79" t="s">
        <v>16</v>
      </c>
      <c r="E709" s="181">
        <v>29.5</v>
      </c>
      <c r="F709" s="182">
        <v>27.63</v>
      </c>
      <c r="G709" s="278">
        <f t="shared" si="17"/>
        <v>815.08499999999992</v>
      </c>
    </row>
    <row r="710" spans="1:7" ht="25.5" x14ac:dyDescent="0.2">
      <c r="A710" s="77" t="s">
        <v>198</v>
      </c>
      <c r="B710" s="67" t="s">
        <v>323</v>
      </c>
      <c r="C710" s="75" t="s">
        <v>1007</v>
      </c>
      <c r="D710" s="79" t="s">
        <v>16</v>
      </c>
      <c r="E710" s="181">
        <v>129.4</v>
      </c>
      <c r="F710" s="182">
        <v>22.51</v>
      </c>
      <c r="G710" s="278">
        <f t="shared" si="17"/>
        <v>2912.7940000000003</v>
      </c>
    </row>
    <row r="711" spans="1:7" ht="25.5" x14ac:dyDescent="0.2">
      <c r="A711" s="77" t="s">
        <v>200</v>
      </c>
      <c r="B711" s="67" t="s">
        <v>324</v>
      </c>
      <c r="C711" s="75" t="s">
        <v>1008</v>
      </c>
      <c r="D711" s="79" t="s">
        <v>16</v>
      </c>
      <c r="E711" s="181">
        <f>33*0.3*2</f>
        <v>19.8</v>
      </c>
      <c r="F711" s="182">
        <v>28.86</v>
      </c>
      <c r="G711" s="278">
        <f t="shared" si="17"/>
        <v>571.428</v>
      </c>
    </row>
    <row r="712" spans="1:7" x14ac:dyDescent="0.2">
      <c r="A712" s="77" t="s">
        <v>203</v>
      </c>
      <c r="B712" s="67" t="s">
        <v>202</v>
      </c>
      <c r="C712" s="75" t="s">
        <v>1010</v>
      </c>
      <c r="D712" s="79" t="s">
        <v>16</v>
      </c>
      <c r="E712" s="181">
        <v>124.9</v>
      </c>
      <c r="F712" s="182">
        <v>2.64</v>
      </c>
      <c r="G712" s="278">
        <f t="shared" si="17"/>
        <v>329.73600000000005</v>
      </c>
    </row>
    <row r="713" spans="1:7" ht="25.5" x14ac:dyDescent="0.2">
      <c r="A713" s="77" t="s">
        <v>87</v>
      </c>
      <c r="B713" s="67" t="s">
        <v>1719</v>
      </c>
      <c r="C713" s="75" t="s">
        <v>1011</v>
      </c>
      <c r="D713" s="79" t="s">
        <v>16</v>
      </c>
      <c r="E713" s="181">
        <v>124.9</v>
      </c>
      <c r="F713" s="182">
        <v>2.64</v>
      </c>
      <c r="G713" s="278">
        <f t="shared" si="17"/>
        <v>329.73600000000005</v>
      </c>
    </row>
    <row r="714" spans="1:7" ht="25.5" x14ac:dyDescent="0.2">
      <c r="A714" s="77" t="s">
        <v>89</v>
      </c>
      <c r="B714" s="67" t="s">
        <v>90</v>
      </c>
      <c r="C714" s="75" t="s">
        <v>1012</v>
      </c>
      <c r="D714" s="79" t="s">
        <v>16</v>
      </c>
      <c r="E714" s="181">
        <v>54.2</v>
      </c>
      <c r="F714" s="182">
        <v>7.25</v>
      </c>
      <c r="G714" s="278">
        <f t="shared" si="17"/>
        <v>392.95000000000005</v>
      </c>
    </row>
    <row r="715" spans="1:7" x14ac:dyDescent="0.2">
      <c r="A715" s="86" t="s">
        <v>72</v>
      </c>
      <c r="B715" s="86" t="s">
        <v>73</v>
      </c>
      <c r="C715" s="70" t="s">
        <v>1013</v>
      </c>
      <c r="D715" s="79"/>
      <c r="E715" s="334"/>
      <c r="F715" s="335"/>
      <c r="G715" s="278"/>
    </row>
    <row r="716" spans="1:7" x14ac:dyDescent="0.2">
      <c r="A716" s="77" t="s">
        <v>140</v>
      </c>
      <c r="B716" s="67" t="s">
        <v>34</v>
      </c>
      <c r="C716" s="75" t="s">
        <v>35</v>
      </c>
      <c r="D716" s="79" t="s">
        <v>16</v>
      </c>
      <c r="E716" s="181">
        <v>129.4</v>
      </c>
      <c r="F716" s="182">
        <f>110*0.18*1.1*1.13</f>
        <v>24.6114</v>
      </c>
      <c r="G716" s="278">
        <f>E716*F716</f>
        <v>3184.7151600000002</v>
      </c>
    </row>
    <row r="717" spans="1:7" x14ac:dyDescent="0.2">
      <c r="A717" s="77" t="s">
        <v>215</v>
      </c>
      <c r="B717" s="67" t="s">
        <v>34</v>
      </c>
      <c r="C717" s="75" t="s">
        <v>35</v>
      </c>
      <c r="D717" s="79" t="s">
        <v>16</v>
      </c>
      <c r="E717" s="181">
        <v>8.94</v>
      </c>
      <c r="F717" s="182">
        <v>17.649999999999999</v>
      </c>
      <c r="G717" s="278">
        <f>E717*F717</f>
        <v>157.79099999999997</v>
      </c>
    </row>
    <row r="718" spans="1:7" x14ac:dyDescent="0.2">
      <c r="A718" s="77" t="s">
        <v>1543</v>
      </c>
      <c r="B718" s="67" t="s">
        <v>1545</v>
      </c>
      <c r="C718" s="67" t="s">
        <v>1637</v>
      </c>
      <c r="D718" s="79" t="s">
        <v>16</v>
      </c>
      <c r="E718" s="181">
        <v>129.4</v>
      </c>
      <c r="F718" s="182">
        <v>3.62</v>
      </c>
      <c r="G718" s="278">
        <f>E718*F718</f>
        <v>468.42800000000005</v>
      </c>
    </row>
    <row r="719" spans="1:7" ht="25.5" x14ac:dyDescent="0.2">
      <c r="A719" s="77" t="s">
        <v>209</v>
      </c>
      <c r="B719" s="67" t="s">
        <v>1720</v>
      </c>
      <c r="C719" s="75" t="s">
        <v>1014</v>
      </c>
      <c r="D719" s="79" t="s">
        <v>16</v>
      </c>
      <c r="E719" s="181">
        <v>54.2</v>
      </c>
      <c r="F719" s="182">
        <v>18.27</v>
      </c>
      <c r="G719" s="278">
        <f>E719*F719</f>
        <v>990.23400000000004</v>
      </c>
    </row>
    <row r="720" spans="1:7" x14ac:dyDescent="0.2">
      <c r="A720" s="86" t="s">
        <v>74</v>
      </c>
      <c r="B720" s="86" t="s">
        <v>99</v>
      </c>
      <c r="C720" s="70" t="s">
        <v>1016</v>
      </c>
      <c r="D720" s="79"/>
      <c r="E720" s="334"/>
      <c r="F720" s="335"/>
      <c r="G720" s="278"/>
    </row>
    <row r="721" spans="1:7" ht="25.5" x14ac:dyDescent="0.2">
      <c r="A721" s="77" t="s">
        <v>91</v>
      </c>
      <c r="B721" s="67" t="s">
        <v>1721</v>
      </c>
      <c r="C721" s="75" t="s">
        <v>1021</v>
      </c>
      <c r="D721" s="79" t="s">
        <v>1</v>
      </c>
      <c r="E721" s="181">
        <v>79.099999999999994</v>
      </c>
      <c r="F721" s="182">
        <v>14.53</v>
      </c>
      <c r="G721" s="278">
        <f>E721*F721</f>
        <v>1149.3229999999999</v>
      </c>
    </row>
    <row r="722" spans="1:7" x14ac:dyDescent="0.2">
      <c r="A722" s="77" t="s">
        <v>92</v>
      </c>
      <c r="B722" s="67" t="s">
        <v>199</v>
      </c>
      <c r="C722" s="75" t="s">
        <v>1023</v>
      </c>
      <c r="D722" s="79" t="s">
        <v>16</v>
      </c>
      <c r="E722" s="181">
        <v>140.66</v>
      </c>
      <c r="F722" s="182">
        <v>1.8</v>
      </c>
      <c r="G722" s="278">
        <f>E722*F722</f>
        <v>253.18799999999999</v>
      </c>
    </row>
    <row r="723" spans="1:7" x14ac:dyDescent="0.2">
      <c r="A723" s="77" t="s">
        <v>93</v>
      </c>
      <c r="B723" s="67" t="s">
        <v>94</v>
      </c>
      <c r="C723" s="75" t="s">
        <v>1017</v>
      </c>
      <c r="D723" s="79" t="s">
        <v>17</v>
      </c>
      <c r="E723" s="181">
        <v>9</v>
      </c>
      <c r="F723" s="182">
        <v>62.26</v>
      </c>
      <c r="G723" s="278">
        <f>E723*F723</f>
        <v>560.34</v>
      </c>
    </row>
    <row r="724" spans="1:7" ht="25.5" x14ac:dyDescent="0.2">
      <c r="A724" s="77" t="s">
        <v>143</v>
      </c>
      <c r="B724" s="67" t="s">
        <v>1722</v>
      </c>
      <c r="C724" s="67" t="s">
        <v>1581</v>
      </c>
      <c r="D724" s="79" t="s">
        <v>17</v>
      </c>
      <c r="E724" s="181">
        <v>5</v>
      </c>
      <c r="F724" s="182">
        <v>84.55</v>
      </c>
      <c r="G724" s="278">
        <f>E724*F724</f>
        <v>422.75</v>
      </c>
    </row>
    <row r="725" spans="1:7" x14ac:dyDescent="0.2">
      <c r="A725" s="77" t="s">
        <v>98</v>
      </c>
      <c r="B725" s="67" t="s">
        <v>96</v>
      </c>
      <c r="C725" s="75" t="s">
        <v>1019</v>
      </c>
      <c r="D725" s="79" t="s">
        <v>17</v>
      </c>
      <c r="E725" s="181">
        <v>9</v>
      </c>
      <c r="F725" s="182">
        <v>90.2</v>
      </c>
      <c r="G725" s="278">
        <f>E725*F725</f>
        <v>811.80000000000007</v>
      </c>
    </row>
    <row r="726" spans="1:7" x14ac:dyDescent="0.2">
      <c r="A726" s="86" t="s">
        <v>75</v>
      </c>
      <c r="B726" s="86" t="s">
        <v>76</v>
      </c>
      <c r="C726" s="70" t="s">
        <v>1024</v>
      </c>
      <c r="D726" s="79"/>
      <c r="E726" s="334"/>
      <c r="F726" s="335"/>
      <c r="G726" s="278"/>
    </row>
    <row r="727" spans="1:7" x14ac:dyDescent="0.2">
      <c r="A727" s="77" t="s">
        <v>204</v>
      </c>
      <c r="B727" s="67" t="s">
        <v>335</v>
      </c>
      <c r="C727" s="75" t="s">
        <v>1025</v>
      </c>
      <c r="D727" s="79" t="s">
        <v>16</v>
      </c>
      <c r="E727" s="181">
        <v>222.3</v>
      </c>
      <c r="F727" s="182">
        <v>8.43</v>
      </c>
      <c r="G727" s="278">
        <f>E727*F727</f>
        <v>1873.989</v>
      </c>
    </row>
    <row r="728" spans="1:7" x14ac:dyDescent="0.2">
      <c r="A728" s="77" t="s">
        <v>38</v>
      </c>
      <c r="B728" s="67" t="s">
        <v>123</v>
      </c>
      <c r="C728" s="75" t="s">
        <v>189</v>
      </c>
      <c r="D728" s="79" t="s">
        <v>15</v>
      </c>
      <c r="E728" s="181">
        <v>22.72</v>
      </c>
      <c r="F728" s="182">
        <v>64.2</v>
      </c>
      <c r="G728" s="278">
        <f>E728*F728</f>
        <v>1458.624</v>
      </c>
    </row>
    <row r="729" spans="1:7" ht="25.5" x14ac:dyDescent="0.2">
      <c r="A729" s="77" t="s">
        <v>188</v>
      </c>
      <c r="B729" s="67" t="s">
        <v>1723</v>
      </c>
      <c r="C729" s="75" t="s">
        <v>1026</v>
      </c>
      <c r="D729" s="79" t="s">
        <v>15</v>
      </c>
      <c r="E729" s="181">
        <v>22</v>
      </c>
      <c r="F729" s="182">
        <v>76.349999999999994</v>
      </c>
      <c r="G729" s="278">
        <f>E729*F729</f>
        <v>1679.6999999999998</v>
      </c>
    </row>
    <row r="730" spans="1:7" ht="25.5" x14ac:dyDescent="0.2">
      <c r="A730" s="77" t="s">
        <v>1724</v>
      </c>
      <c r="B730" s="67" t="s">
        <v>1725</v>
      </c>
      <c r="C730" s="75" t="s">
        <v>1726</v>
      </c>
      <c r="D730" s="79" t="s">
        <v>1</v>
      </c>
      <c r="E730" s="181">
        <v>17.5</v>
      </c>
      <c r="F730" s="182">
        <v>28.38</v>
      </c>
      <c r="G730" s="278">
        <f>E730*F730</f>
        <v>496.65</v>
      </c>
    </row>
    <row r="731" spans="1:7" ht="25.5" x14ac:dyDescent="0.2">
      <c r="A731" s="77" t="s">
        <v>1727</v>
      </c>
      <c r="B731" s="67" t="s">
        <v>1728</v>
      </c>
      <c r="C731" s="75" t="s">
        <v>1729</v>
      </c>
      <c r="D731" s="79" t="s">
        <v>1</v>
      </c>
      <c r="E731" s="181">
        <v>13</v>
      </c>
      <c r="F731" s="182">
        <v>30.84</v>
      </c>
      <c r="G731" s="278">
        <f>E731*F731</f>
        <v>400.92</v>
      </c>
    </row>
    <row r="732" spans="1:7" ht="25.5" x14ac:dyDescent="0.2">
      <c r="A732" s="77" t="s">
        <v>100</v>
      </c>
      <c r="B732" s="67" t="s">
        <v>1730</v>
      </c>
      <c r="C732" s="75" t="s">
        <v>1027</v>
      </c>
      <c r="D732" s="79" t="s">
        <v>15</v>
      </c>
      <c r="E732" s="182">
        <v>6.66</v>
      </c>
      <c r="F732" s="182">
        <v>21.85</v>
      </c>
      <c r="G732" s="278">
        <f t="shared" ref="G732:G740" si="18">E732*F732</f>
        <v>145.52100000000002</v>
      </c>
    </row>
    <row r="733" spans="1:7" x14ac:dyDescent="0.2">
      <c r="A733" s="77" t="s">
        <v>101</v>
      </c>
      <c r="B733" s="67" t="s">
        <v>102</v>
      </c>
      <c r="C733" s="75" t="s">
        <v>1028</v>
      </c>
      <c r="D733" s="79" t="s">
        <v>16</v>
      </c>
      <c r="E733" s="181">
        <v>53.3</v>
      </c>
      <c r="F733" s="182">
        <v>3.68</v>
      </c>
      <c r="G733" s="278">
        <f t="shared" si="18"/>
        <v>196.14400000000001</v>
      </c>
    </row>
    <row r="734" spans="1:7" x14ac:dyDescent="0.2">
      <c r="A734" s="77" t="s">
        <v>1665</v>
      </c>
      <c r="B734" s="67" t="s">
        <v>1731</v>
      </c>
      <c r="C734" s="75" t="s">
        <v>105</v>
      </c>
      <c r="D734" s="79" t="s">
        <v>16</v>
      </c>
      <c r="E734" s="181">
        <v>122.9</v>
      </c>
      <c r="F734" s="182">
        <v>34.369999999999997</v>
      </c>
      <c r="G734" s="278">
        <f t="shared" si="18"/>
        <v>4224.0730000000003</v>
      </c>
    </row>
    <row r="735" spans="1:7" x14ac:dyDescent="0.2">
      <c r="A735" s="77" t="s">
        <v>1667</v>
      </c>
      <c r="B735" s="67" t="s">
        <v>106</v>
      </c>
      <c r="C735" s="75" t="s">
        <v>1030</v>
      </c>
      <c r="D735" s="79" t="s">
        <v>17</v>
      </c>
      <c r="E735" s="181">
        <v>4</v>
      </c>
      <c r="F735" s="182">
        <v>82.04</v>
      </c>
      <c r="G735" s="278">
        <f t="shared" si="18"/>
        <v>328.16</v>
      </c>
    </row>
    <row r="736" spans="1:7" x14ac:dyDescent="0.2">
      <c r="A736" s="77" t="s">
        <v>1668</v>
      </c>
      <c r="B736" s="67" t="s">
        <v>1565</v>
      </c>
      <c r="C736" s="75" t="s">
        <v>1646</v>
      </c>
      <c r="D736" s="79" t="s">
        <v>43</v>
      </c>
      <c r="E736" s="181">
        <v>58</v>
      </c>
      <c r="F736" s="182">
        <v>28.59</v>
      </c>
      <c r="G736" s="278">
        <f t="shared" si="18"/>
        <v>1658.22</v>
      </c>
    </row>
    <row r="737" spans="1:7" x14ac:dyDescent="0.2">
      <c r="A737" s="77" t="s">
        <v>138</v>
      </c>
      <c r="B737" s="67" t="s">
        <v>1732</v>
      </c>
      <c r="C737" s="75" t="s">
        <v>1623</v>
      </c>
      <c r="D737" s="79" t="s">
        <v>139</v>
      </c>
      <c r="E737" s="181">
        <v>1</v>
      </c>
      <c r="F737" s="182">
        <v>4502.7700000000004</v>
      </c>
      <c r="G737" s="278">
        <f t="shared" si="18"/>
        <v>4502.7700000000004</v>
      </c>
    </row>
    <row r="738" spans="1:7" x14ac:dyDescent="0.2">
      <c r="A738" s="77" t="s">
        <v>120</v>
      </c>
      <c r="B738" s="67" t="s">
        <v>1733</v>
      </c>
      <c r="C738" s="75" t="s">
        <v>1624</v>
      </c>
      <c r="D738" s="79" t="s">
        <v>17</v>
      </c>
      <c r="E738" s="181">
        <v>25</v>
      </c>
      <c r="F738" s="182">
        <v>13.49</v>
      </c>
      <c r="G738" s="278">
        <f t="shared" si="18"/>
        <v>337.25</v>
      </c>
    </row>
    <row r="739" spans="1:7" x14ac:dyDescent="0.2">
      <c r="A739" s="77" t="s">
        <v>124</v>
      </c>
      <c r="B739" s="67" t="s">
        <v>1629</v>
      </c>
      <c r="C739" s="75" t="s">
        <v>1627</v>
      </c>
      <c r="D739" s="79" t="s">
        <v>16</v>
      </c>
      <c r="E739" s="181">
        <v>163</v>
      </c>
      <c r="F739" s="182">
        <f>(47*1.1)*1.13</f>
        <v>58.420999999999999</v>
      </c>
      <c r="G739" s="278">
        <f t="shared" si="18"/>
        <v>9522.6229999999996</v>
      </c>
    </row>
    <row r="740" spans="1:7" x14ac:dyDescent="0.2">
      <c r="A740" s="77" t="s">
        <v>125</v>
      </c>
      <c r="B740" s="67" t="s">
        <v>1630</v>
      </c>
      <c r="C740" s="75" t="s">
        <v>1628</v>
      </c>
      <c r="D740" s="79" t="s">
        <v>16</v>
      </c>
      <c r="E740" s="181">
        <v>58.1</v>
      </c>
      <c r="F740" s="182">
        <f>38*1.1*1.13</f>
        <v>47.234000000000002</v>
      </c>
      <c r="G740" s="278">
        <f t="shared" si="18"/>
        <v>2744.2954</v>
      </c>
    </row>
    <row r="741" spans="1:7" x14ac:dyDescent="0.2">
      <c r="A741" s="86" t="s">
        <v>77</v>
      </c>
      <c r="B741" s="86" t="s">
        <v>107</v>
      </c>
      <c r="C741" s="70" t="s">
        <v>1031</v>
      </c>
      <c r="D741" s="79"/>
      <c r="E741" s="334"/>
      <c r="F741" s="335"/>
      <c r="G741" s="278"/>
    </row>
    <row r="742" spans="1:7" x14ac:dyDescent="0.2">
      <c r="A742" s="77" t="s">
        <v>1734</v>
      </c>
      <c r="B742" s="67" t="s">
        <v>468</v>
      </c>
      <c r="C742" s="75" t="s">
        <v>1032</v>
      </c>
      <c r="D742" s="79" t="s">
        <v>470</v>
      </c>
      <c r="E742" s="183">
        <v>1</v>
      </c>
      <c r="F742" s="183">
        <v>3711.9</v>
      </c>
      <c r="G742" s="278">
        <f>E742*F742</f>
        <v>3711.9</v>
      </c>
    </row>
    <row r="743" spans="1:7" x14ac:dyDescent="0.2">
      <c r="A743" s="86" t="s">
        <v>1549</v>
      </c>
      <c r="B743" s="86" t="s">
        <v>1550</v>
      </c>
      <c r="C743" s="86" t="s">
        <v>1658</v>
      </c>
      <c r="D743" s="79"/>
      <c r="E743" s="332"/>
      <c r="F743" s="326"/>
      <c r="G743" s="35"/>
    </row>
    <row r="744" spans="1:7" x14ac:dyDescent="0.2">
      <c r="A744" s="77" t="s">
        <v>1735</v>
      </c>
      <c r="B744" s="67" t="s">
        <v>1551</v>
      </c>
      <c r="C744" s="67" t="s">
        <v>1953</v>
      </c>
      <c r="D744" s="79" t="s">
        <v>470</v>
      </c>
      <c r="E744" s="184">
        <v>1</v>
      </c>
      <c r="F744" s="184">
        <v>1000</v>
      </c>
      <c r="G744" s="35">
        <f>E744*F744</f>
        <v>1000</v>
      </c>
    </row>
    <row r="745" spans="1:7" x14ac:dyDescent="0.2">
      <c r="A745" s="77" t="s">
        <v>1736</v>
      </c>
      <c r="B745" s="67" t="s">
        <v>1737</v>
      </c>
      <c r="C745" s="67" t="s">
        <v>1738</v>
      </c>
      <c r="D745" s="79" t="s">
        <v>16</v>
      </c>
      <c r="E745" s="184">
        <v>135</v>
      </c>
      <c r="F745" s="184">
        <v>150</v>
      </c>
      <c r="G745" s="35">
        <f>E745*F745</f>
        <v>20250</v>
      </c>
    </row>
    <row r="746" spans="1:7" x14ac:dyDescent="0.2">
      <c r="A746" s="86" t="s">
        <v>78</v>
      </c>
      <c r="B746" s="86" t="s">
        <v>1739</v>
      </c>
      <c r="C746" s="86" t="s">
        <v>1033</v>
      </c>
      <c r="D746" s="79"/>
      <c r="E746" s="332"/>
      <c r="F746" s="326"/>
      <c r="G746" s="35"/>
    </row>
    <row r="747" spans="1:7" x14ac:dyDescent="0.2">
      <c r="A747" s="77" t="s">
        <v>1740</v>
      </c>
      <c r="B747" s="77" t="s">
        <v>1741</v>
      </c>
      <c r="C747" s="67" t="s">
        <v>1742</v>
      </c>
      <c r="D747" s="79"/>
      <c r="E747" s="332"/>
      <c r="F747" s="326"/>
      <c r="G747" s="35"/>
    </row>
    <row r="748" spans="1:7" x14ac:dyDescent="0.2">
      <c r="A748" s="77" t="s">
        <v>931</v>
      </c>
      <c r="B748" s="67" t="s">
        <v>932</v>
      </c>
      <c r="C748" s="67" t="s">
        <v>933</v>
      </c>
      <c r="D748" s="79" t="s">
        <v>898</v>
      </c>
      <c r="E748" s="184">
        <v>10068.5</v>
      </c>
      <c r="F748" s="63">
        <v>3</v>
      </c>
      <c r="G748" s="35">
        <f t="shared" ref="G748:G749" si="19">E748*F748</f>
        <v>30205.5</v>
      </c>
    </row>
    <row r="749" spans="1:7" x14ac:dyDescent="0.2">
      <c r="A749" s="77" t="s">
        <v>934</v>
      </c>
      <c r="B749" s="67" t="s">
        <v>935</v>
      </c>
      <c r="C749" s="67" t="s">
        <v>936</v>
      </c>
      <c r="D749" s="79" t="s">
        <v>898</v>
      </c>
      <c r="E749" s="184">
        <v>868.43</v>
      </c>
      <c r="F749" s="63">
        <v>3</v>
      </c>
      <c r="G749" s="35">
        <f t="shared" si="19"/>
        <v>2605.29</v>
      </c>
    </row>
    <row r="750" spans="1:7" ht="51" x14ac:dyDescent="0.2">
      <c r="A750" s="77" t="s">
        <v>1743</v>
      </c>
      <c r="B750" s="67" t="s">
        <v>1744</v>
      </c>
      <c r="C750" s="75" t="s">
        <v>1035</v>
      </c>
      <c r="D750" s="79" t="s">
        <v>1</v>
      </c>
      <c r="E750" s="69">
        <v>40.950000000000003</v>
      </c>
      <c r="F750" s="63">
        <v>50.98</v>
      </c>
      <c r="G750" s="35">
        <f>E750*F750</f>
        <v>2087.6309999999999</v>
      </c>
    </row>
    <row r="751" spans="1:7" ht="102" x14ac:dyDescent="0.2">
      <c r="A751" s="77" t="s">
        <v>1745</v>
      </c>
      <c r="B751" s="67" t="s">
        <v>1746</v>
      </c>
      <c r="C751" s="75" t="s">
        <v>1747</v>
      </c>
      <c r="D751" s="79" t="s">
        <v>16</v>
      </c>
      <c r="E751" s="69">
        <f>305.9+9.45</f>
        <v>315.34999999999997</v>
      </c>
      <c r="F751" s="63">
        <v>114.51</v>
      </c>
      <c r="G751" s="35">
        <f>E751*F751</f>
        <v>36110.728499999997</v>
      </c>
    </row>
    <row r="752" spans="1:7" ht="25.5" x14ac:dyDescent="0.2">
      <c r="A752" s="77" t="s">
        <v>110</v>
      </c>
      <c r="B752" s="67" t="s">
        <v>1748</v>
      </c>
      <c r="C752" s="75" t="s">
        <v>1045</v>
      </c>
      <c r="D752" s="79" t="s">
        <v>17</v>
      </c>
      <c r="E752" s="69">
        <v>8</v>
      </c>
      <c r="F752" s="63">
        <v>51.17</v>
      </c>
      <c r="G752" s="35">
        <f>E752*F752</f>
        <v>409.36</v>
      </c>
    </row>
    <row r="753" spans="1:7" ht="38.25" x14ac:dyDescent="0.2">
      <c r="A753" s="77" t="s">
        <v>112</v>
      </c>
      <c r="B753" s="67" t="s">
        <v>1749</v>
      </c>
      <c r="C753" s="75" t="s">
        <v>1046</v>
      </c>
      <c r="D753" s="79" t="s">
        <v>17</v>
      </c>
      <c r="E753" s="69">
        <v>1</v>
      </c>
      <c r="F753" s="63">
        <v>173.78</v>
      </c>
      <c r="G753" s="35">
        <f>E753*F753</f>
        <v>173.78</v>
      </c>
    </row>
    <row r="754" spans="1:7" x14ac:dyDescent="0.2">
      <c r="A754" s="86" t="s">
        <v>79</v>
      </c>
      <c r="B754" s="86" t="s">
        <v>1750</v>
      </c>
      <c r="C754" s="86" t="s">
        <v>1047</v>
      </c>
      <c r="D754" s="79"/>
      <c r="E754" s="69"/>
      <c r="F754" s="63"/>
      <c r="G754" s="35"/>
    </row>
    <row r="755" spans="1:7" ht="38.25" x14ac:dyDescent="0.2">
      <c r="A755" s="77" t="s">
        <v>41</v>
      </c>
      <c r="B755" s="67" t="s">
        <v>1751</v>
      </c>
      <c r="C755" s="75" t="s">
        <v>1507</v>
      </c>
      <c r="D755" s="79" t="s">
        <v>16</v>
      </c>
      <c r="E755" s="69">
        <f>16*11+67.5-E756</f>
        <v>147.5</v>
      </c>
      <c r="F755" s="63">
        <v>4.6100000000000003</v>
      </c>
      <c r="G755" s="35">
        <f>E755*F755</f>
        <v>679.97500000000002</v>
      </c>
    </row>
    <row r="756" spans="1:7" ht="38.25" x14ac:dyDescent="0.2">
      <c r="A756" s="77" t="s">
        <v>289</v>
      </c>
      <c r="B756" s="67" t="s">
        <v>1752</v>
      </c>
      <c r="C756" s="75" t="s">
        <v>1048</v>
      </c>
      <c r="D756" s="79" t="s">
        <v>16</v>
      </c>
      <c r="E756" s="69">
        <v>96</v>
      </c>
      <c r="F756" s="63">
        <v>10.82</v>
      </c>
      <c r="G756" s="35">
        <f>E756*F756</f>
        <v>1038.72</v>
      </c>
    </row>
    <row r="757" spans="1:7" ht="25.5" x14ac:dyDescent="0.2">
      <c r="A757" s="77" t="s">
        <v>132</v>
      </c>
      <c r="B757" s="67" t="s">
        <v>1753</v>
      </c>
      <c r="C757" s="75" t="s">
        <v>1050</v>
      </c>
      <c r="D757" s="79" t="s">
        <v>17</v>
      </c>
      <c r="E757" s="69">
        <v>3</v>
      </c>
      <c r="F757" s="63">
        <v>8.6999999999999993</v>
      </c>
      <c r="G757" s="35">
        <f>E757*F757</f>
        <v>26.099999999999998</v>
      </c>
    </row>
    <row r="758" spans="1:7" ht="38.25" x14ac:dyDescent="0.2">
      <c r="A758" s="77" t="s">
        <v>254</v>
      </c>
      <c r="B758" s="67" t="s">
        <v>1754</v>
      </c>
      <c r="C758" s="67" t="s">
        <v>1593</v>
      </c>
      <c r="D758" s="79" t="s">
        <v>16</v>
      </c>
      <c r="E758" s="69">
        <v>27</v>
      </c>
      <c r="F758" s="63">
        <v>12.1</v>
      </c>
      <c r="G758" s="35">
        <f>E758*F758</f>
        <v>326.7</v>
      </c>
    </row>
    <row r="759" spans="1:7" ht="114.75" x14ac:dyDescent="0.2">
      <c r="A759" s="77" t="s">
        <v>113</v>
      </c>
      <c r="B759" s="67" t="s">
        <v>1755</v>
      </c>
      <c r="C759" s="75" t="s">
        <v>1049</v>
      </c>
      <c r="D759" s="79" t="s">
        <v>16</v>
      </c>
      <c r="E759" s="69">
        <f>143.1+25.5</f>
        <v>168.6</v>
      </c>
      <c r="F759" s="63">
        <v>19.16</v>
      </c>
      <c r="G759" s="35">
        <f>E759*F759</f>
        <v>3230.3759999999997</v>
      </c>
    </row>
    <row r="760" spans="1:7" x14ac:dyDescent="0.2">
      <c r="A760" s="86" t="s">
        <v>80</v>
      </c>
      <c r="B760" s="86" t="s">
        <v>81</v>
      </c>
      <c r="C760" s="70" t="s">
        <v>1063</v>
      </c>
      <c r="D760" s="79"/>
      <c r="E760" s="334"/>
      <c r="F760" s="335"/>
      <c r="G760" s="278"/>
    </row>
    <row r="761" spans="1:7" ht="38.25" x14ac:dyDescent="0.2">
      <c r="A761" s="77" t="s">
        <v>1064</v>
      </c>
      <c r="B761" s="67" t="s">
        <v>2144</v>
      </c>
      <c r="C761" s="75" t="s">
        <v>1756</v>
      </c>
      <c r="D761" s="79" t="s">
        <v>16</v>
      </c>
      <c r="E761" s="181">
        <v>55.06</v>
      </c>
      <c r="F761" s="182">
        <v>15.8</v>
      </c>
      <c r="G761" s="278">
        <f>F761*E761</f>
        <v>869.94800000000009</v>
      </c>
    </row>
    <row r="762" spans="1:7" x14ac:dyDescent="0.2">
      <c r="A762" s="77" t="s">
        <v>44</v>
      </c>
      <c r="B762" s="61" t="s">
        <v>45</v>
      </c>
      <c r="C762" s="75" t="s">
        <v>46</v>
      </c>
      <c r="D762" s="79" t="s">
        <v>16</v>
      </c>
      <c r="E762" s="185">
        <v>37.6</v>
      </c>
      <c r="F762" s="182">
        <v>43.71</v>
      </c>
      <c r="G762" s="279">
        <f>E762*F762</f>
        <v>1643.4960000000001</v>
      </c>
    </row>
    <row r="763" spans="1:7" x14ac:dyDescent="0.2">
      <c r="A763" s="77" t="s">
        <v>47</v>
      </c>
      <c r="B763" s="61" t="s">
        <v>48</v>
      </c>
      <c r="C763" s="75" t="s">
        <v>49</v>
      </c>
      <c r="D763" s="79" t="s">
        <v>1</v>
      </c>
      <c r="E763" s="185">
        <v>38.85</v>
      </c>
      <c r="F763" s="182">
        <v>15.8</v>
      </c>
      <c r="G763" s="279">
        <f>E763*F763</f>
        <v>613.83000000000004</v>
      </c>
    </row>
    <row r="764" spans="1:7" ht="38.25" x14ac:dyDescent="0.2">
      <c r="A764" s="77" t="s">
        <v>206</v>
      </c>
      <c r="B764" s="67" t="s">
        <v>1757</v>
      </c>
      <c r="C764" s="75" t="s">
        <v>1069</v>
      </c>
      <c r="D764" s="79" t="s">
        <v>16</v>
      </c>
      <c r="E764" s="181">
        <v>3.36</v>
      </c>
      <c r="F764" s="182">
        <v>90.64</v>
      </c>
      <c r="G764" s="278">
        <f t="shared" ref="G764:G795" si="20">E764*F764</f>
        <v>304.55039999999997</v>
      </c>
    </row>
    <row r="765" spans="1:7" ht="38.25" x14ac:dyDescent="0.2">
      <c r="A765" s="77" t="s">
        <v>232</v>
      </c>
      <c r="B765" s="67" t="s">
        <v>1758</v>
      </c>
      <c r="C765" s="75" t="s">
        <v>1068</v>
      </c>
      <c r="D765" s="79" t="s">
        <v>1</v>
      </c>
      <c r="E765" s="181">
        <v>40.200000000000003</v>
      </c>
      <c r="F765" s="182">
        <v>12.87</v>
      </c>
      <c r="G765" s="278">
        <f t="shared" si="20"/>
        <v>517.37400000000002</v>
      </c>
    </row>
    <row r="766" spans="1:7" ht="38.25" x14ac:dyDescent="0.2">
      <c r="A766" s="77" t="s">
        <v>233</v>
      </c>
      <c r="B766" s="67" t="s">
        <v>1759</v>
      </c>
      <c r="C766" s="75" t="s">
        <v>1070</v>
      </c>
      <c r="D766" s="79" t="s">
        <v>1</v>
      </c>
      <c r="E766" s="181">
        <v>86.55</v>
      </c>
      <c r="F766" s="182">
        <v>37.19</v>
      </c>
      <c r="G766" s="278">
        <f t="shared" si="20"/>
        <v>3218.7944999999995</v>
      </c>
    </row>
    <row r="767" spans="1:7" x14ac:dyDescent="0.2">
      <c r="A767" s="86" t="s">
        <v>82</v>
      </c>
      <c r="B767" s="86" t="s">
        <v>1760</v>
      </c>
      <c r="C767" s="86" t="s">
        <v>1472</v>
      </c>
      <c r="D767" s="79"/>
      <c r="E767" s="332"/>
      <c r="F767" s="326"/>
      <c r="G767" s="35"/>
    </row>
    <row r="768" spans="1:7" ht="25.5" x14ac:dyDescent="0.2">
      <c r="A768" s="77" t="s">
        <v>948</v>
      </c>
      <c r="B768" s="67" t="s">
        <v>1761</v>
      </c>
      <c r="C768" s="67" t="s">
        <v>1762</v>
      </c>
      <c r="D768" s="79" t="s">
        <v>898</v>
      </c>
      <c r="E768" s="69">
        <v>455.43</v>
      </c>
      <c r="F768" s="63">
        <v>8.18</v>
      </c>
      <c r="G768" s="35">
        <f>+F768*E768</f>
        <v>3725.4173999999998</v>
      </c>
    </row>
    <row r="769" spans="1:7" x14ac:dyDescent="0.2">
      <c r="A769" s="77" t="s">
        <v>954</v>
      </c>
      <c r="B769" s="67" t="s">
        <v>955</v>
      </c>
      <c r="C769" s="67" t="s">
        <v>956</v>
      </c>
      <c r="D769" s="79"/>
      <c r="E769" s="332"/>
      <c r="F769" s="326"/>
      <c r="G769" s="35"/>
    </row>
    <row r="770" spans="1:7" x14ac:dyDescent="0.2">
      <c r="A770" s="77" t="s">
        <v>963</v>
      </c>
      <c r="B770" s="77" t="s">
        <v>964</v>
      </c>
      <c r="C770" s="67" t="s">
        <v>965</v>
      </c>
      <c r="D770" s="79" t="s">
        <v>16</v>
      </c>
      <c r="E770" s="69">
        <v>24.91</v>
      </c>
      <c r="F770" s="63">
        <v>98.32</v>
      </c>
      <c r="G770" s="35">
        <f t="shared" ref="G770:G772" si="21">+F770*E770</f>
        <v>2449.1511999999998</v>
      </c>
    </row>
    <row r="771" spans="1:7" x14ac:dyDescent="0.2">
      <c r="A771" s="77" t="s">
        <v>969</v>
      </c>
      <c r="B771" s="67" t="s">
        <v>970</v>
      </c>
      <c r="C771" s="67" t="s">
        <v>971</v>
      </c>
      <c r="D771" s="79"/>
      <c r="E771" s="332"/>
      <c r="F771" s="326"/>
      <c r="G771" s="35"/>
    </row>
    <row r="772" spans="1:7" x14ac:dyDescent="0.2">
      <c r="A772" s="77" t="s">
        <v>975</v>
      </c>
      <c r="B772" s="67" t="s">
        <v>1763</v>
      </c>
      <c r="C772" s="67" t="s">
        <v>1764</v>
      </c>
      <c r="D772" s="79" t="s">
        <v>16</v>
      </c>
      <c r="E772" s="69">
        <v>7.5</v>
      </c>
      <c r="F772" s="63">
        <v>108.64</v>
      </c>
      <c r="G772" s="35">
        <f t="shared" si="21"/>
        <v>814.8</v>
      </c>
    </row>
    <row r="773" spans="1:7" x14ac:dyDescent="0.2">
      <c r="A773" s="86" t="s">
        <v>84</v>
      </c>
      <c r="B773" s="86" t="s">
        <v>1765</v>
      </c>
      <c r="C773" s="70" t="s">
        <v>1072</v>
      </c>
      <c r="D773" s="79"/>
      <c r="E773" s="334"/>
      <c r="F773" s="335"/>
      <c r="G773" s="278"/>
    </row>
    <row r="774" spans="1:7" x14ac:dyDescent="0.2">
      <c r="A774" s="77" t="s">
        <v>1766</v>
      </c>
      <c r="B774" s="67" t="s">
        <v>1767</v>
      </c>
      <c r="C774" s="67" t="s">
        <v>1768</v>
      </c>
      <c r="D774" s="79" t="s">
        <v>17</v>
      </c>
      <c r="E774" s="181">
        <v>14</v>
      </c>
      <c r="F774" s="182">
        <v>566.67999999999995</v>
      </c>
      <c r="G774" s="278">
        <f t="shared" si="20"/>
        <v>7933.5199999999995</v>
      </c>
    </row>
    <row r="775" spans="1:7" ht="25.5" x14ac:dyDescent="0.2">
      <c r="A775" s="77" t="s">
        <v>1769</v>
      </c>
      <c r="B775" s="67" t="s">
        <v>1770</v>
      </c>
      <c r="C775" s="67" t="s">
        <v>1771</v>
      </c>
      <c r="D775" s="79" t="s">
        <v>17</v>
      </c>
      <c r="E775" s="181">
        <v>7</v>
      </c>
      <c r="F775" s="182">
        <v>448.72</v>
      </c>
      <c r="G775" s="278">
        <f>E775*F775</f>
        <v>3141.04</v>
      </c>
    </row>
    <row r="776" spans="1:7" ht="25.5" x14ac:dyDescent="0.2">
      <c r="A776" s="77" t="s">
        <v>1772</v>
      </c>
      <c r="B776" s="67" t="s">
        <v>1773</v>
      </c>
      <c r="C776" s="67" t="s">
        <v>1774</v>
      </c>
      <c r="D776" s="79" t="s">
        <v>17</v>
      </c>
      <c r="E776" s="181">
        <v>5</v>
      </c>
      <c r="F776" s="182">
        <v>436.91</v>
      </c>
      <c r="G776" s="278">
        <f t="shared" ref="G776" si="22">E776*F776</f>
        <v>2184.5500000000002</v>
      </c>
    </row>
    <row r="777" spans="1:7" x14ac:dyDescent="0.2">
      <c r="A777" s="77" t="s">
        <v>119</v>
      </c>
      <c r="B777" s="67" t="s">
        <v>114</v>
      </c>
      <c r="C777" s="75" t="s">
        <v>115</v>
      </c>
      <c r="D777" s="79" t="s">
        <v>1</v>
      </c>
      <c r="E777" s="181">
        <v>22</v>
      </c>
      <c r="F777" s="182">
        <v>34.04</v>
      </c>
      <c r="G777" s="278">
        <f t="shared" si="20"/>
        <v>748.88</v>
      </c>
    </row>
    <row r="778" spans="1:7" x14ac:dyDescent="0.2">
      <c r="A778" s="77" t="s">
        <v>118</v>
      </c>
      <c r="B778" s="67" t="s">
        <v>116</v>
      </c>
      <c r="C778" s="75" t="s">
        <v>117</v>
      </c>
      <c r="D778" s="79" t="s">
        <v>17</v>
      </c>
      <c r="E778" s="181">
        <v>2</v>
      </c>
      <c r="F778" s="182">
        <v>58.5</v>
      </c>
      <c r="G778" s="278">
        <f t="shared" si="20"/>
        <v>117</v>
      </c>
    </row>
    <row r="779" spans="1:7" x14ac:dyDescent="0.2">
      <c r="A779" s="77" t="s">
        <v>50</v>
      </c>
      <c r="B779" s="67" t="s">
        <v>51</v>
      </c>
      <c r="C779" s="75" t="s">
        <v>52</v>
      </c>
      <c r="D779" s="79" t="s">
        <v>1</v>
      </c>
      <c r="E779" s="181">
        <f>69.65+5.6+11</f>
        <v>86.25</v>
      </c>
      <c r="F779" s="182">
        <v>22.75</v>
      </c>
      <c r="G779" s="278">
        <f t="shared" si="20"/>
        <v>1962.1875</v>
      </c>
    </row>
    <row r="780" spans="1:7" x14ac:dyDescent="0.2">
      <c r="A780" s="77" t="s">
        <v>53</v>
      </c>
      <c r="B780" s="67" t="s">
        <v>54</v>
      </c>
      <c r="C780" s="75" t="s">
        <v>55</v>
      </c>
      <c r="D780" s="79" t="s">
        <v>1</v>
      </c>
      <c r="E780" s="181">
        <v>28.55</v>
      </c>
      <c r="F780" s="182">
        <v>29.35</v>
      </c>
      <c r="G780" s="278">
        <f>E780*F780</f>
        <v>837.94250000000011</v>
      </c>
    </row>
    <row r="781" spans="1:7" x14ac:dyDescent="0.2">
      <c r="A781" s="77" t="s">
        <v>218</v>
      </c>
      <c r="B781" s="67" t="s">
        <v>216</v>
      </c>
      <c r="C781" s="75" t="s">
        <v>217</v>
      </c>
      <c r="D781" s="79" t="s">
        <v>1</v>
      </c>
      <c r="E781" s="181">
        <v>30.5</v>
      </c>
      <c r="F781" s="182">
        <v>39.619999999999997</v>
      </c>
      <c r="G781" s="278">
        <f t="shared" si="20"/>
        <v>1208.4099999999999</v>
      </c>
    </row>
    <row r="782" spans="1:7" x14ac:dyDescent="0.2">
      <c r="A782" s="77" t="s">
        <v>1775</v>
      </c>
      <c r="B782" s="67" t="s">
        <v>1776</v>
      </c>
      <c r="C782" s="61" t="s">
        <v>1777</v>
      </c>
      <c r="D782" s="79" t="s">
        <v>1</v>
      </c>
      <c r="E782" s="181">
        <f>18.34+0.95*8+7.2</f>
        <v>33.14</v>
      </c>
      <c r="F782" s="182">
        <v>58.89</v>
      </c>
      <c r="G782" s="278">
        <f t="shared" si="20"/>
        <v>1951.6146000000001</v>
      </c>
    </row>
    <row r="783" spans="1:7" x14ac:dyDescent="0.2">
      <c r="A783" s="77" t="s">
        <v>1778</v>
      </c>
      <c r="B783" s="67" t="s">
        <v>1643</v>
      </c>
      <c r="C783" s="75" t="s">
        <v>1644</v>
      </c>
      <c r="D783" s="79" t="s">
        <v>1</v>
      </c>
      <c r="E783" s="181">
        <v>4</v>
      </c>
      <c r="F783" s="182">
        <v>143</v>
      </c>
      <c r="G783" s="278">
        <f t="shared" si="20"/>
        <v>572</v>
      </c>
    </row>
    <row r="784" spans="1:7" x14ac:dyDescent="0.2">
      <c r="A784" s="86" t="s">
        <v>85</v>
      </c>
      <c r="B784" s="86" t="s">
        <v>1779</v>
      </c>
      <c r="C784" s="70" t="s">
        <v>1780</v>
      </c>
      <c r="D784" s="79"/>
      <c r="E784" s="334"/>
      <c r="F784" s="335"/>
      <c r="G784" s="278"/>
    </row>
    <row r="785" spans="1:42" x14ac:dyDescent="0.2">
      <c r="A785" s="77" t="s">
        <v>187</v>
      </c>
      <c r="B785" s="67" t="s">
        <v>1781</v>
      </c>
      <c r="C785" s="75" t="s">
        <v>1782</v>
      </c>
      <c r="D785" s="79"/>
      <c r="E785" s="334"/>
      <c r="F785" s="335"/>
      <c r="G785" s="278"/>
    </row>
    <row r="786" spans="1:42" x14ac:dyDescent="0.2">
      <c r="A786" s="77" t="s">
        <v>1783</v>
      </c>
      <c r="B786" s="77" t="s">
        <v>1784</v>
      </c>
      <c r="C786" s="75" t="s">
        <v>1785</v>
      </c>
      <c r="D786" s="79" t="s">
        <v>17</v>
      </c>
      <c r="E786" s="181">
        <v>7</v>
      </c>
      <c r="F786" s="182">
        <v>595.4</v>
      </c>
      <c r="G786" s="278">
        <f>E786*F786</f>
        <v>4167.8</v>
      </c>
    </row>
    <row r="787" spans="1:42" ht="25.5" x14ac:dyDescent="0.2">
      <c r="A787" s="77" t="s">
        <v>1786</v>
      </c>
      <c r="B787" s="67" t="s">
        <v>1787</v>
      </c>
      <c r="C787" s="75" t="s">
        <v>1788</v>
      </c>
      <c r="D787" s="79"/>
      <c r="E787" s="334"/>
      <c r="F787" s="335"/>
      <c r="G787" s="278"/>
    </row>
    <row r="788" spans="1:42" x14ac:dyDescent="0.2">
      <c r="A788" s="77" t="s">
        <v>1789</v>
      </c>
      <c r="B788" s="359" t="s">
        <v>2294</v>
      </c>
      <c r="C788" s="75" t="s">
        <v>1790</v>
      </c>
      <c r="D788" s="79" t="s">
        <v>17</v>
      </c>
      <c r="E788" s="181">
        <v>14</v>
      </c>
      <c r="F788" s="182">
        <v>1835.3</v>
      </c>
      <c r="G788" s="278">
        <f t="shared" si="20"/>
        <v>25694.2</v>
      </c>
    </row>
    <row r="789" spans="1:42" x14ac:dyDescent="0.2">
      <c r="A789" s="77" t="s">
        <v>1791</v>
      </c>
      <c r="B789" s="359" t="s">
        <v>2309</v>
      </c>
      <c r="C789" s="75" t="s">
        <v>2316</v>
      </c>
      <c r="D789" s="79" t="s">
        <v>17</v>
      </c>
      <c r="E789" s="181">
        <v>7</v>
      </c>
      <c r="F789" s="182">
        <f>1053*0.89*1.1*1.13</f>
        <v>1164.9023099999997</v>
      </c>
      <c r="G789" s="278">
        <f t="shared" si="20"/>
        <v>8154.3161699999982</v>
      </c>
    </row>
    <row r="790" spans="1:42" x14ac:dyDescent="0.2">
      <c r="A790" s="77" t="s">
        <v>1792</v>
      </c>
      <c r="B790" s="359" t="s">
        <v>2297</v>
      </c>
      <c r="C790" s="75" t="s">
        <v>1793</v>
      </c>
      <c r="D790" s="79" t="s">
        <v>17</v>
      </c>
      <c r="E790" s="181">
        <v>7</v>
      </c>
      <c r="F790" s="182">
        <f>1053*0.89*1.1*1.13</f>
        <v>1164.9023099999997</v>
      </c>
      <c r="G790" s="278">
        <f>E790*F790</f>
        <v>8154.3161699999982</v>
      </c>
    </row>
    <row r="791" spans="1:42" x14ac:dyDescent="0.2">
      <c r="A791" s="77" t="s">
        <v>1794</v>
      </c>
      <c r="B791" s="359" t="s">
        <v>2296</v>
      </c>
      <c r="C791" s="75" t="s">
        <v>1795</v>
      </c>
      <c r="D791" s="79" t="s">
        <v>17</v>
      </c>
      <c r="E791" s="181">
        <v>3</v>
      </c>
      <c r="F791" s="182">
        <f>899*0.89*1.1*1.13</f>
        <v>994.53673000000003</v>
      </c>
      <c r="G791" s="278">
        <f>E791*F791</f>
        <v>2983.6101900000003</v>
      </c>
    </row>
    <row r="792" spans="1:42" x14ac:dyDescent="0.2">
      <c r="A792" s="77" t="s">
        <v>1796</v>
      </c>
      <c r="B792" s="359" t="s">
        <v>2295</v>
      </c>
      <c r="C792" s="75" t="s">
        <v>1797</v>
      </c>
      <c r="D792" s="79" t="s">
        <v>17</v>
      </c>
      <c r="E792" s="181">
        <v>8</v>
      </c>
      <c r="F792" s="182">
        <f>367*0.89*1.1*1.13</f>
        <v>406.00108999999998</v>
      </c>
      <c r="G792" s="278">
        <f>E792*F792</f>
        <v>3248.0087199999998</v>
      </c>
    </row>
    <row r="793" spans="1:42" x14ac:dyDescent="0.2">
      <c r="A793" s="77" t="s">
        <v>1798</v>
      </c>
      <c r="B793" s="359" t="s">
        <v>2298</v>
      </c>
      <c r="C793" s="75" t="s">
        <v>1799</v>
      </c>
      <c r="D793" s="79" t="s">
        <v>17</v>
      </c>
      <c r="E793" s="181">
        <v>7</v>
      </c>
      <c r="F793" s="182">
        <f>1289*0.89*1.1*1.13</f>
        <v>1425.9820299999999</v>
      </c>
      <c r="G793" s="278">
        <f t="shared" si="20"/>
        <v>9981.8742099999999</v>
      </c>
    </row>
    <row r="794" spans="1:42" x14ac:dyDescent="0.2">
      <c r="A794" s="77" t="s">
        <v>1800</v>
      </c>
      <c r="B794" s="359" t="s">
        <v>2299</v>
      </c>
      <c r="C794" s="75" t="s">
        <v>1801</v>
      </c>
      <c r="D794" s="79" t="s">
        <v>17</v>
      </c>
      <c r="E794" s="181">
        <v>7</v>
      </c>
      <c r="F794" s="182">
        <f>1320*0.89*1.1*1.13</f>
        <v>1460.2763999999997</v>
      </c>
      <c r="G794" s="278">
        <f t="shared" si="20"/>
        <v>10221.934799999999</v>
      </c>
    </row>
    <row r="795" spans="1:42" x14ac:dyDescent="0.2">
      <c r="A795" s="77" t="s">
        <v>2148</v>
      </c>
      <c r="B795" s="359" t="s">
        <v>2300</v>
      </c>
      <c r="C795" s="67" t="s">
        <v>2149</v>
      </c>
      <c r="D795" s="79" t="s">
        <v>17</v>
      </c>
      <c r="E795" s="181">
        <v>1</v>
      </c>
      <c r="F795" s="182">
        <v>679.42</v>
      </c>
      <c r="G795" s="35">
        <f t="shared" si="20"/>
        <v>679.42</v>
      </c>
    </row>
    <row r="796" spans="1:42" ht="38.25" x14ac:dyDescent="0.2">
      <c r="A796" s="77" t="s">
        <v>1802</v>
      </c>
      <c r="B796" s="67" t="s">
        <v>1803</v>
      </c>
      <c r="C796" s="75" t="s">
        <v>1804</v>
      </c>
      <c r="D796" s="79"/>
      <c r="E796" s="332"/>
      <c r="F796" s="326"/>
      <c r="G796" s="35"/>
    </row>
    <row r="797" spans="1:42" x14ac:dyDescent="0.2">
      <c r="A797" s="77" t="s">
        <v>1805</v>
      </c>
      <c r="B797" s="359" t="s">
        <v>2301</v>
      </c>
      <c r="C797" s="75" t="s">
        <v>1806</v>
      </c>
      <c r="D797" s="79" t="s">
        <v>17</v>
      </c>
      <c r="E797" s="69">
        <v>1</v>
      </c>
      <c r="F797" s="63">
        <v>1802.35</v>
      </c>
      <c r="G797" s="35">
        <f t="shared" ref="G797" si="23">E797*F797</f>
        <v>1802.35</v>
      </c>
      <c r="I797" s="364"/>
    </row>
    <row r="798" spans="1:42" x14ac:dyDescent="0.2">
      <c r="A798" s="77" t="s">
        <v>1807</v>
      </c>
      <c r="B798" s="77" t="s">
        <v>1808</v>
      </c>
      <c r="C798" s="75" t="s">
        <v>1604</v>
      </c>
      <c r="D798" s="79" t="s">
        <v>17</v>
      </c>
      <c r="E798" s="181">
        <v>1</v>
      </c>
      <c r="F798" s="182">
        <v>38.409999999999997</v>
      </c>
      <c r="G798" s="278">
        <f>E798*F798</f>
        <v>38.409999999999997</v>
      </c>
    </row>
    <row r="799" spans="1:42" s="163" customFormat="1" ht="22.5" customHeight="1" x14ac:dyDescent="0.2">
      <c r="A799" s="126"/>
      <c r="B799" s="126" t="s">
        <v>2180</v>
      </c>
      <c r="C799" s="186" t="s">
        <v>2182</v>
      </c>
      <c r="D799" s="129"/>
      <c r="E799" s="126"/>
      <c r="F799" s="126"/>
      <c r="G799" s="280">
        <f>SUM(G661:G798)</f>
        <v>349561.82198749977</v>
      </c>
      <c r="H799" s="255"/>
      <c r="I799" s="255"/>
      <c r="J799" s="255"/>
      <c r="K799" s="255"/>
      <c r="L799" s="255"/>
      <c r="M799" s="255"/>
      <c r="N799" s="255"/>
      <c r="O799" s="255"/>
      <c r="P799" s="255"/>
      <c r="Q799" s="255"/>
      <c r="R799" s="255"/>
      <c r="S799" s="255"/>
      <c r="T799" s="255"/>
      <c r="U799" s="255"/>
      <c r="V799" s="255"/>
      <c r="W799" s="255"/>
      <c r="X799" s="255"/>
      <c r="Y799" s="255"/>
      <c r="Z799" s="255"/>
      <c r="AA799" s="255"/>
      <c r="AB799" s="255"/>
      <c r="AC799" s="255"/>
      <c r="AD799" s="255"/>
      <c r="AE799" s="255"/>
      <c r="AF799" s="255"/>
      <c r="AG799" s="255"/>
      <c r="AH799" s="255"/>
      <c r="AI799" s="255"/>
      <c r="AJ799" s="255"/>
      <c r="AK799" s="255"/>
      <c r="AL799" s="255"/>
      <c r="AM799" s="255"/>
      <c r="AN799" s="255"/>
      <c r="AO799" s="255"/>
      <c r="AP799" s="255"/>
    </row>
    <row r="800" spans="1:42" ht="7.5" customHeight="1" x14ac:dyDescent="0.25">
      <c r="A800" s="294"/>
      <c r="B800" s="294"/>
      <c r="C800" s="295"/>
      <c r="D800" s="296"/>
      <c r="E800" s="297"/>
      <c r="F800" s="297"/>
      <c r="G800" s="298"/>
    </row>
    <row r="801" spans="1:42" s="172" customFormat="1" ht="22.5" customHeight="1" x14ac:dyDescent="0.2">
      <c r="A801" s="178"/>
      <c r="B801" s="178" t="s">
        <v>2181</v>
      </c>
      <c r="C801" s="179" t="s">
        <v>2183</v>
      </c>
      <c r="D801" s="187"/>
      <c r="E801" s="178"/>
      <c r="F801" s="178"/>
      <c r="G801" s="281"/>
      <c r="H801" s="264"/>
      <c r="I801" s="264"/>
      <c r="J801" s="264"/>
      <c r="K801" s="264"/>
      <c r="L801" s="264"/>
      <c r="M801" s="264"/>
      <c r="N801" s="264"/>
      <c r="O801" s="264"/>
      <c r="P801" s="264"/>
      <c r="Q801" s="264"/>
      <c r="R801" s="264"/>
      <c r="S801" s="264"/>
      <c r="T801" s="264"/>
      <c r="U801" s="264"/>
      <c r="V801" s="264"/>
      <c r="W801" s="264"/>
      <c r="X801" s="264"/>
      <c r="Y801" s="264"/>
      <c r="Z801" s="264"/>
      <c r="AA801" s="264"/>
      <c r="AB801" s="264"/>
      <c r="AC801" s="264"/>
      <c r="AD801" s="264"/>
      <c r="AE801" s="264"/>
      <c r="AF801" s="264"/>
      <c r="AG801" s="264"/>
      <c r="AH801" s="264"/>
      <c r="AI801" s="264"/>
      <c r="AJ801" s="264"/>
      <c r="AK801" s="264"/>
      <c r="AL801" s="264"/>
      <c r="AM801" s="264"/>
      <c r="AN801" s="264"/>
      <c r="AO801" s="264"/>
      <c r="AP801" s="264"/>
    </row>
    <row r="802" spans="1:42" ht="25.5" x14ac:dyDescent="0.2">
      <c r="A802" s="77" t="s">
        <v>1076</v>
      </c>
      <c r="B802" s="67" t="s">
        <v>1809</v>
      </c>
      <c r="C802" s="75" t="s">
        <v>1810</v>
      </c>
      <c r="D802" s="79" t="s">
        <v>1811</v>
      </c>
      <c r="E802" s="181">
        <v>28</v>
      </c>
      <c r="F802" s="182">
        <v>37.369999999999997</v>
      </c>
      <c r="G802" s="278">
        <f>E802*F802</f>
        <v>1046.3599999999999</v>
      </c>
    </row>
    <row r="803" spans="1:42" ht="29.25" customHeight="1" x14ac:dyDescent="0.2">
      <c r="A803" s="77" t="s">
        <v>1080</v>
      </c>
      <c r="B803" s="67" t="s">
        <v>1812</v>
      </c>
      <c r="C803" s="75" t="s">
        <v>1813</v>
      </c>
      <c r="D803" s="79" t="s">
        <v>1811</v>
      </c>
      <c r="E803" s="181">
        <v>28</v>
      </c>
      <c r="F803" s="182">
        <v>35.630000000000003</v>
      </c>
      <c r="G803" s="278">
        <f t="shared" ref="G803:G817" si="24">E803*F803</f>
        <v>997.6400000000001</v>
      </c>
    </row>
    <row r="804" spans="1:42" ht="18.75" customHeight="1" x14ac:dyDescent="0.2">
      <c r="A804" s="77" t="s">
        <v>1083</v>
      </c>
      <c r="B804" s="67" t="s">
        <v>1814</v>
      </c>
      <c r="C804" s="75" t="s">
        <v>1815</v>
      </c>
      <c r="D804" s="79" t="s">
        <v>1</v>
      </c>
      <c r="E804" s="181">
        <v>111</v>
      </c>
      <c r="F804" s="182">
        <v>3.29</v>
      </c>
      <c r="G804" s="278">
        <f t="shared" si="24"/>
        <v>365.19</v>
      </c>
    </row>
    <row r="805" spans="1:42" x14ac:dyDescent="0.2">
      <c r="A805" s="77" t="s">
        <v>1086</v>
      </c>
      <c r="B805" s="67" t="s">
        <v>1816</v>
      </c>
      <c r="C805" s="75" t="s">
        <v>1817</v>
      </c>
      <c r="D805" s="189" t="s">
        <v>17</v>
      </c>
      <c r="E805" s="181">
        <v>7</v>
      </c>
      <c r="F805" s="182">
        <v>175.15</v>
      </c>
      <c r="G805" s="278">
        <f t="shared" si="24"/>
        <v>1226.05</v>
      </c>
    </row>
    <row r="806" spans="1:42" x14ac:dyDescent="0.2">
      <c r="A806" s="77" t="s">
        <v>1089</v>
      </c>
      <c r="B806" s="67" t="s">
        <v>1818</v>
      </c>
      <c r="C806" s="75" t="s">
        <v>1819</v>
      </c>
      <c r="D806" s="189" t="s">
        <v>17</v>
      </c>
      <c r="E806" s="181">
        <v>1</v>
      </c>
      <c r="F806" s="182">
        <v>246.18</v>
      </c>
      <c r="G806" s="278">
        <f t="shared" si="24"/>
        <v>246.18</v>
      </c>
    </row>
    <row r="807" spans="1:42" ht="25.5" x14ac:dyDescent="0.2">
      <c r="A807" s="77" t="s">
        <v>1092</v>
      </c>
      <c r="B807" s="67" t="s">
        <v>1820</v>
      </c>
      <c r="C807" s="75" t="s">
        <v>1821</v>
      </c>
      <c r="D807" s="189" t="s">
        <v>17</v>
      </c>
      <c r="E807" s="181">
        <v>27</v>
      </c>
      <c r="F807" s="182">
        <v>35.06</v>
      </c>
      <c r="G807" s="278">
        <f t="shared" si="24"/>
        <v>946.62000000000012</v>
      </c>
    </row>
    <row r="808" spans="1:42" ht="25.5" x14ac:dyDescent="0.2">
      <c r="A808" s="77" t="s">
        <v>1095</v>
      </c>
      <c r="B808" s="67" t="s">
        <v>1822</v>
      </c>
      <c r="C808" s="67" t="s">
        <v>1823</v>
      </c>
      <c r="D808" s="189" t="s">
        <v>17</v>
      </c>
      <c r="E808" s="181">
        <v>1</v>
      </c>
      <c r="F808" s="182">
        <v>1936.84</v>
      </c>
      <c r="G808" s="278">
        <f t="shared" si="24"/>
        <v>1936.84</v>
      </c>
    </row>
    <row r="809" spans="1:42" ht="25.5" x14ac:dyDescent="0.2">
      <c r="A809" s="77" t="s">
        <v>1115</v>
      </c>
      <c r="B809" s="67" t="s">
        <v>1116</v>
      </c>
      <c r="C809" s="75" t="s">
        <v>1824</v>
      </c>
      <c r="D809" s="79"/>
      <c r="E809" s="334"/>
      <c r="F809" s="335"/>
      <c r="G809" s="278"/>
    </row>
    <row r="810" spans="1:42" ht="25.5" x14ac:dyDescent="0.2">
      <c r="A810" s="77" t="s">
        <v>1122</v>
      </c>
      <c r="B810" s="67" t="s">
        <v>1825</v>
      </c>
      <c r="C810" s="75" t="s">
        <v>1826</v>
      </c>
      <c r="D810" s="79" t="s">
        <v>1</v>
      </c>
      <c r="E810" s="181">
        <v>105</v>
      </c>
      <c r="F810" s="182">
        <v>23.23</v>
      </c>
      <c r="G810" s="278">
        <f t="shared" si="24"/>
        <v>2439.15</v>
      </c>
    </row>
    <row r="811" spans="1:42" ht="25.5" x14ac:dyDescent="0.2">
      <c r="A811" s="77" t="s">
        <v>1124</v>
      </c>
      <c r="B811" s="67" t="s">
        <v>1827</v>
      </c>
      <c r="C811" s="75" t="s">
        <v>1828</v>
      </c>
      <c r="D811" s="79" t="s">
        <v>1</v>
      </c>
      <c r="E811" s="181">
        <v>23</v>
      </c>
      <c r="F811" s="182">
        <v>30.5</v>
      </c>
      <c r="G811" s="278">
        <f t="shared" si="24"/>
        <v>701.5</v>
      </c>
    </row>
    <row r="812" spans="1:42" ht="25.5" x14ac:dyDescent="0.2">
      <c r="A812" s="77" t="s">
        <v>1144</v>
      </c>
      <c r="B812" s="67" t="s">
        <v>1829</v>
      </c>
      <c r="C812" s="75" t="s">
        <v>1139</v>
      </c>
      <c r="D812" s="79"/>
      <c r="E812" s="334"/>
      <c r="F812" s="335"/>
      <c r="G812" s="278"/>
    </row>
    <row r="813" spans="1:42" x14ac:dyDescent="0.2">
      <c r="A813" s="77" t="s">
        <v>1830</v>
      </c>
      <c r="B813" s="67" t="s">
        <v>1831</v>
      </c>
      <c r="C813" s="75" t="s">
        <v>1832</v>
      </c>
      <c r="D813" s="79" t="s">
        <v>1</v>
      </c>
      <c r="E813" s="181">
        <v>19</v>
      </c>
      <c r="F813" s="182">
        <v>45.5</v>
      </c>
      <c r="G813" s="278">
        <f t="shared" si="24"/>
        <v>864.5</v>
      </c>
    </row>
    <row r="814" spans="1:42" x14ac:dyDescent="0.2">
      <c r="A814" s="77" t="s">
        <v>1833</v>
      </c>
      <c r="B814" s="67" t="s">
        <v>1834</v>
      </c>
      <c r="C814" s="75" t="s">
        <v>1141</v>
      </c>
      <c r="D814" s="79" t="s">
        <v>1</v>
      </c>
      <c r="E814" s="181">
        <v>30</v>
      </c>
      <c r="F814" s="182">
        <v>48.17</v>
      </c>
      <c r="G814" s="278">
        <f t="shared" si="24"/>
        <v>1445.1000000000001</v>
      </c>
    </row>
    <row r="815" spans="1:42" ht="25.5" x14ac:dyDescent="0.2">
      <c r="A815" s="77" t="s">
        <v>1177</v>
      </c>
      <c r="B815" s="67" t="s">
        <v>1178</v>
      </c>
      <c r="C815" s="75" t="s">
        <v>1835</v>
      </c>
      <c r="D815" s="79"/>
      <c r="E815" s="334"/>
      <c r="F815" s="335"/>
      <c r="G815" s="278"/>
    </row>
    <row r="816" spans="1:42" x14ac:dyDescent="0.2">
      <c r="A816" s="77" t="s">
        <v>1180</v>
      </c>
      <c r="B816" s="67" t="s">
        <v>1836</v>
      </c>
      <c r="C816" s="67" t="s">
        <v>1182</v>
      </c>
      <c r="D816" s="79" t="s">
        <v>1</v>
      </c>
      <c r="E816" s="181">
        <v>105</v>
      </c>
      <c r="F816" s="182">
        <v>13.63</v>
      </c>
      <c r="G816" s="278">
        <f t="shared" si="24"/>
        <v>1431.15</v>
      </c>
    </row>
    <row r="817" spans="1:7" x14ac:dyDescent="0.2">
      <c r="A817" s="77" t="s">
        <v>1183</v>
      </c>
      <c r="B817" s="67" t="s">
        <v>1837</v>
      </c>
      <c r="C817" s="67" t="s">
        <v>1838</v>
      </c>
      <c r="D817" s="79" t="s">
        <v>1</v>
      </c>
      <c r="E817" s="181">
        <v>23</v>
      </c>
      <c r="F817" s="182">
        <v>14.61</v>
      </c>
      <c r="G817" s="278">
        <f t="shared" si="24"/>
        <v>336.03</v>
      </c>
    </row>
    <row r="818" spans="1:7" x14ac:dyDescent="0.2">
      <c r="A818" s="77" t="s">
        <v>433</v>
      </c>
      <c r="B818" s="67" t="s">
        <v>367</v>
      </c>
      <c r="C818" s="75" t="s">
        <v>368</v>
      </c>
      <c r="D818" s="83"/>
      <c r="E818" s="55"/>
      <c r="F818" s="55"/>
      <c r="G818" s="55"/>
    </row>
    <row r="819" spans="1:7" x14ac:dyDescent="0.2">
      <c r="A819" s="77" t="s">
        <v>434</v>
      </c>
      <c r="B819" s="67" t="s">
        <v>1839</v>
      </c>
      <c r="C819" s="75" t="s">
        <v>369</v>
      </c>
      <c r="D819" s="189" t="s">
        <v>17</v>
      </c>
      <c r="E819" s="181">
        <v>37</v>
      </c>
      <c r="F819" s="182">
        <v>53.22</v>
      </c>
      <c r="G819" s="278">
        <f>E819*F819</f>
        <v>1969.1399999999999</v>
      </c>
    </row>
    <row r="820" spans="1:7" x14ac:dyDescent="0.2">
      <c r="A820" s="77" t="s">
        <v>1272</v>
      </c>
      <c r="B820" s="67" t="s">
        <v>1840</v>
      </c>
      <c r="C820" s="75" t="s">
        <v>1841</v>
      </c>
      <c r="D820" s="79" t="s">
        <v>17</v>
      </c>
      <c r="E820" s="181">
        <v>7</v>
      </c>
      <c r="F820" s="182">
        <v>153.51</v>
      </c>
      <c r="G820" s="278">
        <f>E820*F820</f>
        <v>1074.57</v>
      </c>
    </row>
    <row r="821" spans="1:7" x14ac:dyDescent="0.2">
      <c r="A821" s="77" t="s">
        <v>1290</v>
      </c>
      <c r="B821" s="67" t="s">
        <v>1291</v>
      </c>
      <c r="C821" s="75" t="s">
        <v>1292</v>
      </c>
      <c r="D821" s="79"/>
      <c r="E821" s="334"/>
      <c r="F821" s="335"/>
      <c r="G821" s="278"/>
    </row>
    <row r="822" spans="1:7" x14ac:dyDescent="0.2">
      <c r="A822" s="77" t="s">
        <v>1293</v>
      </c>
      <c r="B822" s="67" t="s">
        <v>1294</v>
      </c>
      <c r="C822" s="67" t="s">
        <v>1294</v>
      </c>
      <c r="D822" s="79" t="s">
        <v>17</v>
      </c>
      <c r="E822" s="181">
        <v>7</v>
      </c>
      <c r="F822" s="182">
        <v>557.45000000000005</v>
      </c>
      <c r="G822" s="278">
        <f>E822*F822</f>
        <v>3902.1500000000005</v>
      </c>
    </row>
    <row r="823" spans="1:7" ht="25.5" x14ac:dyDescent="0.2">
      <c r="A823" s="77" t="s">
        <v>1298</v>
      </c>
      <c r="B823" s="67" t="s">
        <v>1842</v>
      </c>
      <c r="C823" s="75" t="s">
        <v>1843</v>
      </c>
      <c r="D823" s="79"/>
      <c r="E823" s="334"/>
      <c r="F823" s="335"/>
      <c r="G823" s="278"/>
    </row>
    <row r="824" spans="1:7" x14ac:dyDescent="0.2">
      <c r="A824" s="77" t="s">
        <v>1301</v>
      </c>
      <c r="B824" s="67" t="s">
        <v>1844</v>
      </c>
      <c r="C824" s="75" t="s">
        <v>1302</v>
      </c>
      <c r="D824" s="79" t="s">
        <v>17</v>
      </c>
      <c r="E824" s="181">
        <v>7</v>
      </c>
      <c r="F824" s="182">
        <v>1827.17</v>
      </c>
      <c r="G824" s="278">
        <f>E824*F824</f>
        <v>12790.19</v>
      </c>
    </row>
    <row r="825" spans="1:7" x14ac:dyDescent="0.2">
      <c r="A825" s="77" t="s">
        <v>1382</v>
      </c>
      <c r="B825" s="67" t="s">
        <v>1845</v>
      </c>
      <c r="C825" s="190" t="s">
        <v>1384</v>
      </c>
      <c r="D825" s="79"/>
      <c r="E825" s="334"/>
      <c r="F825" s="335"/>
      <c r="G825" s="278"/>
    </row>
    <row r="826" spans="1:7" ht="25.5" x14ac:dyDescent="0.2">
      <c r="A826" s="77" t="s">
        <v>1846</v>
      </c>
      <c r="B826" s="67" t="s">
        <v>1847</v>
      </c>
      <c r="C826" s="190" t="s">
        <v>1848</v>
      </c>
      <c r="D826" s="189" t="s">
        <v>1</v>
      </c>
      <c r="E826" s="181">
        <v>27</v>
      </c>
      <c r="F826" s="182">
        <v>17.149999999999999</v>
      </c>
      <c r="G826" s="278">
        <f>E826*F826</f>
        <v>463.04999999999995</v>
      </c>
    </row>
    <row r="827" spans="1:7" ht="38.25" x14ac:dyDescent="0.2">
      <c r="A827" s="77" t="s">
        <v>1391</v>
      </c>
      <c r="B827" s="67" t="s">
        <v>1849</v>
      </c>
      <c r="C827" s="190" t="s">
        <v>1850</v>
      </c>
      <c r="D827" s="79"/>
      <c r="E827" s="334"/>
      <c r="F827" s="335"/>
      <c r="G827" s="278"/>
    </row>
    <row r="828" spans="1:7" ht="25.5" x14ac:dyDescent="0.2">
      <c r="A828" s="77" t="s">
        <v>1394</v>
      </c>
      <c r="B828" s="67" t="s">
        <v>1851</v>
      </c>
      <c r="C828" s="190" t="s">
        <v>1852</v>
      </c>
      <c r="D828" s="189" t="s">
        <v>17</v>
      </c>
      <c r="E828" s="181">
        <v>2</v>
      </c>
      <c r="F828" s="182">
        <v>19.440000000000001</v>
      </c>
      <c r="G828" s="278">
        <f>E828*F828</f>
        <v>38.880000000000003</v>
      </c>
    </row>
    <row r="829" spans="1:7" ht="25.5" x14ac:dyDescent="0.2">
      <c r="A829" s="77" t="s">
        <v>1458</v>
      </c>
      <c r="B829" s="67" t="s">
        <v>1853</v>
      </c>
      <c r="C829" s="190" t="s">
        <v>1854</v>
      </c>
      <c r="D829" s="79"/>
      <c r="E829" s="334"/>
      <c r="F829" s="335"/>
      <c r="G829" s="278"/>
    </row>
    <row r="830" spans="1:7" ht="25.5" x14ac:dyDescent="0.2">
      <c r="A830" s="77" t="s">
        <v>1459</v>
      </c>
      <c r="B830" s="67" t="s">
        <v>1855</v>
      </c>
      <c r="C830" s="190" t="s">
        <v>1461</v>
      </c>
      <c r="D830" s="189" t="s">
        <v>1</v>
      </c>
      <c r="E830" s="181">
        <v>27</v>
      </c>
      <c r="F830" s="182">
        <v>13.1</v>
      </c>
      <c r="G830" s="278">
        <f>E830*F830</f>
        <v>353.7</v>
      </c>
    </row>
    <row r="831" spans="1:7" x14ac:dyDescent="0.2">
      <c r="A831" s="77" t="s">
        <v>1416</v>
      </c>
      <c r="B831" s="67" t="s">
        <v>1417</v>
      </c>
      <c r="C831" s="190" t="s">
        <v>1418</v>
      </c>
      <c r="D831" s="79"/>
      <c r="E831" s="334"/>
      <c r="F831" s="335"/>
      <c r="G831" s="278"/>
    </row>
    <row r="832" spans="1:7" x14ac:dyDescent="0.2">
      <c r="A832" s="77" t="s">
        <v>1419</v>
      </c>
      <c r="B832" s="67" t="s">
        <v>1856</v>
      </c>
      <c r="C832" s="190" t="s">
        <v>1857</v>
      </c>
      <c r="D832" s="189" t="s">
        <v>1</v>
      </c>
      <c r="E832" s="181">
        <v>18</v>
      </c>
      <c r="F832" s="182">
        <v>3.53</v>
      </c>
      <c r="G832" s="278">
        <f>E832*F832</f>
        <v>63.54</v>
      </c>
    </row>
    <row r="833" spans="1:42" s="171" customFormat="1" ht="22.5" customHeight="1" x14ac:dyDescent="0.2">
      <c r="A833" s="126"/>
      <c r="B833" s="126" t="s">
        <v>2184</v>
      </c>
      <c r="C833" s="192" t="s">
        <v>2186</v>
      </c>
      <c r="D833" s="129"/>
      <c r="E833" s="126"/>
      <c r="F833" s="126"/>
      <c r="G833" s="280">
        <f>SUM(G802:G832)</f>
        <v>34637.53</v>
      </c>
      <c r="H833" s="267"/>
      <c r="I833" s="267"/>
      <c r="J833" s="267"/>
      <c r="K833" s="267"/>
      <c r="L833" s="267"/>
      <c r="M833" s="267"/>
      <c r="N833" s="267"/>
      <c r="O833" s="267"/>
      <c r="P833" s="267"/>
      <c r="Q833" s="267"/>
      <c r="R833" s="267"/>
      <c r="S833" s="267"/>
      <c r="T833" s="267"/>
      <c r="U833" s="267"/>
      <c r="V833" s="267"/>
      <c r="W833" s="267"/>
      <c r="X833" s="267"/>
      <c r="Y833" s="267"/>
      <c r="Z833" s="267"/>
      <c r="AA833" s="267"/>
      <c r="AB833" s="267"/>
      <c r="AC833" s="267"/>
      <c r="AD833" s="267"/>
      <c r="AE833" s="267"/>
      <c r="AF833" s="267"/>
      <c r="AG833" s="267"/>
      <c r="AH833" s="267"/>
      <c r="AI833" s="267"/>
      <c r="AJ833" s="267"/>
      <c r="AK833" s="267"/>
      <c r="AL833" s="267"/>
      <c r="AM833" s="267"/>
      <c r="AN833" s="267"/>
      <c r="AO833" s="267"/>
      <c r="AP833" s="267"/>
    </row>
    <row r="834" spans="1:42" ht="7.5" customHeight="1" x14ac:dyDescent="0.25">
      <c r="A834" s="294"/>
      <c r="B834" s="299"/>
      <c r="C834" s="300"/>
      <c r="D834" s="296"/>
      <c r="E834" s="297"/>
      <c r="F834" s="297"/>
      <c r="G834" s="298"/>
    </row>
    <row r="835" spans="1:42" s="167" customFormat="1" ht="22.5" customHeight="1" x14ac:dyDescent="0.25">
      <c r="A835" s="177"/>
      <c r="B835" s="178" t="s">
        <v>2185</v>
      </c>
      <c r="C835" s="193" t="s">
        <v>2187</v>
      </c>
      <c r="D835" s="187"/>
      <c r="E835" s="188"/>
      <c r="F835" s="188"/>
      <c r="G835" s="301"/>
      <c r="H835" s="258"/>
      <c r="I835" s="258"/>
      <c r="J835" s="258"/>
      <c r="K835" s="258"/>
      <c r="L835" s="258"/>
      <c r="M835" s="258"/>
      <c r="N835" s="258"/>
      <c r="O835" s="258"/>
      <c r="P835" s="258"/>
      <c r="Q835" s="258"/>
      <c r="R835" s="258"/>
      <c r="S835" s="258"/>
      <c r="T835" s="258"/>
      <c r="U835" s="258"/>
      <c r="V835" s="258"/>
      <c r="W835" s="258"/>
      <c r="X835" s="258"/>
      <c r="Y835" s="258"/>
      <c r="Z835" s="258"/>
      <c r="AA835" s="258"/>
      <c r="AB835" s="258"/>
      <c r="AC835" s="258"/>
      <c r="AD835" s="258"/>
      <c r="AE835" s="258"/>
      <c r="AF835" s="258"/>
      <c r="AG835" s="258"/>
      <c r="AH835" s="258"/>
      <c r="AI835" s="258"/>
      <c r="AJ835" s="258"/>
      <c r="AK835" s="258"/>
      <c r="AL835" s="258"/>
      <c r="AM835" s="258"/>
      <c r="AN835" s="258"/>
      <c r="AO835" s="258"/>
      <c r="AP835" s="258"/>
    </row>
    <row r="836" spans="1:42" ht="25.5" x14ac:dyDescent="0.2">
      <c r="A836" s="77" t="s">
        <v>592</v>
      </c>
      <c r="B836" s="67" t="s">
        <v>473</v>
      </c>
      <c r="C836" s="67" t="s">
        <v>711</v>
      </c>
      <c r="D836" s="189" t="s">
        <v>17</v>
      </c>
      <c r="E836" s="181">
        <v>6</v>
      </c>
      <c r="F836" s="182">
        <v>295</v>
      </c>
      <c r="G836" s="278">
        <f t="shared" ref="G836:G899" si="25">E836*F836</f>
        <v>1770</v>
      </c>
    </row>
    <row r="837" spans="1:42" ht="25.5" x14ac:dyDescent="0.2">
      <c r="A837" s="77" t="s">
        <v>593</v>
      </c>
      <c r="B837" s="67" t="s">
        <v>474</v>
      </c>
      <c r="C837" s="67" t="s">
        <v>712</v>
      </c>
      <c r="D837" s="189" t="s">
        <v>17</v>
      </c>
      <c r="E837" s="181">
        <v>6</v>
      </c>
      <c r="F837" s="182">
        <v>750</v>
      </c>
      <c r="G837" s="278">
        <f t="shared" si="25"/>
        <v>4500</v>
      </c>
    </row>
    <row r="838" spans="1:42" x14ac:dyDescent="0.2">
      <c r="A838" s="77" t="s">
        <v>594</v>
      </c>
      <c r="B838" s="67" t="s">
        <v>475</v>
      </c>
      <c r="C838" s="67" t="s">
        <v>713</v>
      </c>
      <c r="D838" s="189" t="s">
        <v>17</v>
      </c>
      <c r="E838" s="181">
        <v>5</v>
      </c>
      <c r="F838" s="182">
        <v>1200</v>
      </c>
      <c r="G838" s="278">
        <f t="shared" si="25"/>
        <v>6000</v>
      </c>
    </row>
    <row r="839" spans="1:42" x14ac:dyDescent="0.2">
      <c r="A839" s="77" t="s">
        <v>595</v>
      </c>
      <c r="B839" s="67" t="s">
        <v>476</v>
      </c>
      <c r="C839" s="67" t="s">
        <v>714</v>
      </c>
      <c r="D839" s="189" t="s">
        <v>17</v>
      </c>
      <c r="E839" s="181">
        <v>1</v>
      </c>
      <c r="F839" s="182">
        <v>335</v>
      </c>
      <c r="G839" s="278">
        <f t="shared" si="25"/>
        <v>335</v>
      </c>
    </row>
    <row r="840" spans="1:42" x14ac:dyDescent="0.2">
      <c r="A840" s="77" t="s">
        <v>596</v>
      </c>
      <c r="B840" s="67" t="s">
        <v>477</v>
      </c>
      <c r="C840" s="67" t="s">
        <v>715</v>
      </c>
      <c r="D840" s="189" t="s">
        <v>17</v>
      </c>
      <c r="E840" s="181">
        <v>4</v>
      </c>
      <c r="F840" s="182">
        <v>420</v>
      </c>
      <c r="G840" s="278">
        <f t="shared" si="25"/>
        <v>1680</v>
      </c>
    </row>
    <row r="841" spans="1:42" x14ac:dyDescent="0.2">
      <c r="A841" s="77" t="s">
        <v>590</v>
      </c>
      <c r="B841" s="67" t="s">
        <v>471</v>
      </c>
      <c r="C841" s="67" t="s">
        <v>709</v>
      </c>
      <c r="D841" s="189" t="s">
        <v>17</v>
      </c>
      <c r="E841" s="181">
        <v>2</v>
      </c>
      <c r="F841" s="182">
        <v>160</v>
      </c>
      <c r="G841" s="278">
        <f t="shared" si="25"/>
        <v>320</v>
      </c>
    </row>
    <row r="842" spans="1:42" x14ac:dyDescent="0.2">
      <c r="A842" s="77" t="s">
        <v>597</v>
      </c>
      <c r="B842" s="67" t="s">
        <v>478</v>
      </c>
      <c r="C842" s="67" t="s">
        <v>716</v>
      </c>
      <c r="D842" s="189" t="s">
        <v>17</v>
      </c>
      <c r="E842" s="181">
        <v>2</v>
      </c>
      <c r="F842" s="182">
        <v>580</v>
      </c>
      <c r="G842" s="278">
        <f t="shared" si="25"/>
        <v>1160</v>
      </c>
    </row>
    <row r="843" spans="1:42" x14ac:dyDescent="0.2">
      <c r="A843" s="77" t="s">
        <v>623</v>
      </c>
      <c r="B843" s="67" t="s">
        <v>504</v>
      </c>
      <c r="C843" s="67" t="s">
        <v>741</v>
      </c>
      <c r="D843" s="189" t="s">
        <v>17</v>
      </c>
      <c r="E843" s="181">
        <v>1</v>
      </c>
      <c r="F843" s="182">
        <v>508.6</v>
      </c>
      <c r="G843" s="278">
        <f t="shared" si="25"/>
        <v>508.6</v>
      </c>
    </row>
    <row r="844" spans="1:42" ht="25.5" x14ac:dyDescent="0.2">
      <c r="A844" s="77" t="s">
        <v>624</v>
      </c>
      <c r="B844" s="67" t="s">
        <v>505</v>
      </c>
      <c r="C844" s="67" t="s">
        <v>742</v>
      </c>
      <c r="D844" s="189" t="s">
        <v>17</v>
      </c>
      <c r="E844" s="181">
        <v>1</v>
      </c>
      <c r="F844" s="182">
        <v>132.6</v>
      </c>
      <c r="G844" s="278">
        <f t="shared" si="25"/>
        <v>132.6</v>
      </c>
    </row>
    <row r="845" spans="1:42" x14ac:dyDescent="0.2">
      <c r="A845" s="77" t="s">
        <v>625</v>
      </c>
      <c r="B845" s="67" t="s">
        <v>506</v>
      </c>
      <c r="C845" s="67" t="s">
        <v>743</v>
      </c>
      <c r="D845" s="189" t="s">
        <v>17</v>
      </c>
      <c r="E845" s="181">
        <v>7</v>
      </c>
      <c r="F845" s="182">
        <v>92.11</v>
      </c>
      <c r="G845" s="278">
        <f t="shared" si="25"/>
        <v>644.77</v>
      </c>
    </row>
    <row r="846" spans="1:42" x14ac:dyDescent="0.2">
      <c r="A846" s="77" t="s">
        <v>626</v>
      </c>
      <c r="B846" s="67" t="s">
        <v>507</v>
      </c>
      <c r="C846" s="67" t="s">
        <v>744</v>
      </c>
      <c r="D846" s="189" t="s">
        <v>17</v>
      </c>
      <c r="E846" s="181">
        <v>1</v>
      </c>
      <c r="F846" s="182">
        <v>92.11</v>
      </c>
      <c r="G846" s="278">
        <f t="shared" si="25"/>
        <v>92.11</v>
      </c>
    </row>
    <row r="847" spans="1:42" x14ac:dyDescent="0.2">
      <c r="A847" s="77" t="s">
        <v>634</v>
      </c>
      <c r="B847" s="67" t="s">
        <v>515</v>
      </c>
      <c r="C847" s="67" t="s">
        <v>752</v>
      </c>
      <c r="D847" s="189" t="s">
        <v>17</v>
      </c>
      <c r="E847" s="181">
        <v>4</v>
      </c>
      <c r="F847" s="182">
        <v>20.16</v>
      </c>
      <c r="G847" s="278">
        <f t="shared" si="25"/>
        <v>80.64</v>
      </c>
    </row>
    <row r="848" spans="1:42" x14ac:dyDescent="0.2">
      <c r="A848" s="77" t="s">
        <v>635</v>
      </c>
      <c r="B848" s="67" t="s">
        <v>516</v>
      </c>
      <c r="C848" s="67" t="s">
        <v>753</v>
      </c>
      <c r="D848" s="189" t="s">
        <v>1</v>
      </c>
      <c r="E848" s="181">
        <v>60</v>
      </c>
      <c r="F848" s="182">
        <v>6.86</v>
      </c>
      <c r="G848" s="278">
        <f t="shared" si="25"/>
        <v>411.6</v>
      </c>
    </row>
    <row r="849" spans="1:7" x14ac:dyDescent="0.2">
      <c r="A849" s="77" t="s">
        <v>637</v>
      </c>
      <c r="B849" s="67" t="s">
        <v>518</v>
      </c>
      <c r="C849" s="67" t="s">
        <v>755</v>
      </c>
      <c r="D849" s="189" t="s">
        <v>17</v>
      </c>
      <c r="E849" s="181">
        <v>1</v>
      </c>
      <c r="F849" s="182">
        <v>150.13</v>
      </c>
      <c r="G849" s="278">
        <f t="shared" si="25"/>
        <v>150.13</v>
      </c>
    </row>
    <row r="850" spans="1:7" x14ac:dyDescent="0.2">
      <c r="A850" s="77" t="s">
        <v>641</v>
      </c>
      <c r="B850" s="67" t="s">
        <v>522</v>
      </c>
      <c r="C850" s="67" t="s">
        <v>759</v>
      </c>
      <c r="D850" s="189" t="s">
        <v>1</v>
      </c>
      <c r="E850" s="181">
        <v>5</v>
      </c>
      <c r="F850" s="182">
        <v>8.19</v>
      </c>
      <c r="G850" s="278">
        <f t="shared" si="25"/>
        <v>40.949999999999996</v>
      </c>
    </row>
    <row r="851" spans="1:7" x14ac:dyDescent="0.2">
      <c r="A851" s="77" t="s">
        <v>642</v>
      </c>
      <c r="B851" s="67" t="s">
        <v>523</v>
      </c>
      <c r="C851" s="67" t="s">
        <v>760</v>
      </c>
      <c r="D851" s="189" t="s">
        <v>1</v>
      </c>
      <c r="E851" s="181">
        <v>25</v>
      </c>
      <c r="F851" s="182">
        <v>12.89</v>
      </c>
      <c r="G851" s="278">
        <f t="shared" si="25"/>
        <v>322.25</v>
      </c>
    </row>
    <row r="852" spans="1:7" x14ac:dyDescent="0.2">
      <c r="A852" s="77" t="s">
        <v>643</v>
      </c>
      <c r="B852" s="67" t="s">
        <v>524</v>
      </c>
      <c r="C852" s="67" t="s">
        <v>761</v>
      </c>
      <c r="D852" s="189" t="s">
        <v>1</v>
      </c>
      <c r="E852" s="181">
        <v>15</v>
      </c>
      <c r="F852" s="182">
        <v>15.97</v>
      </c>
      <c r="G852" s="278">
        <f t="shared" si="25"/>
        <v>239.55</v>
      </c>
    </row>
    <row r="853" spans="1:7" ht="25.5" x14ac:dyDescent="0.2">
      <c r="A853" s="77" t="s">
        <v>644</v>
      </c>
      <c r="B853" s="67" t="s">
        <v>525</v>
      </c>
      <c r="C853" s="67" t="s">
        <v>762</v>
      </c>
      <c r="D853" s="189" t="s">
        <v>1</v>
      </c>
      <c r="E853" s="181">
        <v>50</v>
      </c>
      <c r="F853" s="182">
        <v>5.12</v>
      </c>
      <c r="G853" s="278">
        <f t="shared" si="25"/>
        <v>256</v>
      </c>
    </row>
    <row r="854" spans="1:7" ht="25.5" x14ac:dyDescent="0.2">
      <c r="A854" s="77" t="s">
        <v>645</v>
      </c>
      <c r="B854" s="67" t="s">
        <v>526</v>
      </c>
      <c r="C854" s="67" t="s">
        <v>763</v>
      </c>
      <c r="D854" s="189" t="s">
        <v>1</v>
      </c>
      <c r="E854" s="181">
        <v>40</v>
      </c>
      <c r="F854" s="182">
        <v>5.42</v>
      </c>
      <c r="G854" s="278">
        <f t="shared" si="25"/>
        <v>216.8</v>
      </c>
    </row>
    <row r="855" spans="1:7" ht="25.5" x14ac:dyDescent="0.2">
      <c r="A855" s="77" t="s">
        <v>646</v>
      </c>
      <c r="B855" s="67" t="s">
        <v>527</v>
      </c>
      <c r="C855" s="67" t="s">
        <v>764</v>
      </c>
      <c r="D855" s="189" t="s">
        <v>1</v>
      </c>
      <c r="E855" s="181">
        <v>25</v>
      </c>
      <c r="F855" s="182">
        <v>5.94</v>
      </c>
      <c r="G855" s="278">
        <f t="shared" si="25"/>
        <v>148.5</v>
      </c>
    </row>
    <row r="856" spans="1:7" ht="25.5" x14ac:dyDescent="0.2">
      <c r="A856" s="77" t="s">
        <v>647</v>
      </c>
      <c r="B856" s="67" t="s">
        <v>528</v>
      </c>
      <c r="C856" s="67" t="s">
        <v>765</v>
      </c>
      <c r="D856" s="189" t="s">
        <v>1</v>
      </c>
      <c r="E856" s="181">
        <v>25</v>
      </c>
      <c r="F856" s="182">
        <v>2.35</v>
      </c>
      <c r="G856" s="278">
        <f t="shared" si="25"/>
        <v>58.75</v>
      </c>
    </row>
    <row r="857" spans="1:7" ht="25.5" x14ac:dyDescent="0.2">
      <c r="A857" s="77" t="s">
        <v>648</v>
      </c>
      <c r="B857" s="67" t="s">
        <v>529</v>
      </c>
      <c r="C857" s="67" t="s">
        <v>766</v>
      </c>
      <c r="D857" s="189" t="s">
        <v>1</v>
      </c>
      <c r="E857" s="181">
        <v>20</v>
      </c>
      <c r="F857" s="182">
        <v>2.97</v>
      </c>
      <c r="G857" s="278">
        <f t="shared" si="25"/>
        <v>59.400000000000006</v>
      </c>
    </row>
    <row r="858" spans="1:7" ht="25.5" x14ac:dyDescent="0.2">
      <c r="A858" s="77" t="s">
        <v>649</v>
      </c>
      <c r="B858" s="67" t="s">
        <v>530</v>
      </c>
      <c r="C858" s="67" t="s">
        <v>767</v>
      </c>
      <c r="D858" s="189" t="s">
        <v>1</v>
      </c>
      <c r="E858" s="181">
        <v>25</v>
      </c>
      <c r="F858" s="182">
        <v>3.48</v>
      </c>
      <c r="G858" s="278">
        <f t="shared" si="25"/>
        <v>87</v>
      </c>
    </row>
    <row r="859" spans="1:7" ht="25.5" x14ac:dyDescent="0.2">
      <c r="A859" s="77" t="s">
        <v>1858</v>
      </c>
      <c r="B859" s="67" t="s">
        <v>1859</v>
      </c>
      <c r="C859" s="67" t="s">
        <v>1860</v>
      </c>
      <c r="D859" s="189" t="s">
        <v>1</v>
      </c>
      <c r="E859" s="181">
        <v>150</v>
      </c>
      <c r="F859" s="182">
        <v>5</v>
      </c>
      <c r="G859" s="278">
        <f t="shared" si="25"/>
        <v>750</v>
      </c>
    </row>
    <row r="860" spans="1:7" ht="25.5" x14ac:dyDescent="0.2">
      <c r="A860" s="77" t="s">
        <v>1861</v>
      </c>
      <c r="B860" s="67" t="s">
        <v>1862</v>
      </c>
      <c r="C860" s="67" t="s">
        <v>1863</v>
      </c>
      <c r="D860" s="189" t="s">
        <v>1</v>
      </c>
      <c r="E860" s="181">
        <v>250</v>
      </c>
      <c r="F860" s="182">
        <v>7</v>
      </c>
      <c r="G860" s="278">
        <f t="shared" si="25"/>
        <v>1750</v>
      </c>
    </row>
    <row r="861" spans="1:7" ht="25.5" x14ac:dyDescent="0.2">
      <c r="A861" s="77" t="s">
        <v>652</v>
      </c>
      <c r="B861" s="67" t="s">
        <v>533</v>
      </c>
      <c r="C861" s="67" t="s">
        <v>770</v>
      </c>
      <c r="D861" s="189" t="s">
        <v>17</v>
      </c>
      <c r="E861" s="181">
        <v>2</v>
      </c>
      <c r="F861" s="182">
        <v>7.27</v>
      </c>
      <c r="G861" s="278">
        <f t="shared" si="25"/>
        <v>14.54</v>
      </c>
    </row>
    <row r="862" spans="1:7" ht="25.5" x14ac:dyDescent="0.2">
      <c r="A862" s="77" t="s">
        <v>653</v>
      </c>
      <c r="B862" s="67" t="s">
        <v>534</v>
      </c>
      <c r="C862" s="67" t="s">
        <v>771</v>
      </c>
      <c r="D862" s="189" t="s">
        <v>17</v>
      </c>
      <c r="E862" s="181">
        <v>2</v>
      </c>
      <c r="F862" s="182">
        <v>9.11</v>
      </c>
      <c r="G862" s="278">
        <f t="shared" si="25"/>
        <v>18.22</v>
      </c>
    </row>
    <row r="863" spans="1:7" ht="25.5" x14ac:dyDescent="0.2">
      <c r="A863" s="77" t="s">
        <v>654</v>
      </c>
      <c r="B863" s="67" t="s">
        <v>535</v>
      </c>
      <c r="C863" s="67" t="s">
        <v>772</v>
      </c>
      <c r="D863" s="189" t="s">
        <v>17</v>
      </c>
      <c r="E863" s="181">
        <v>2</v>
      </c>
      <c r="F863" s="182">
        <v>16.989999999999998</v>
      </c>
      <c r="G863" s="278">
        <f t="shared" si="25"/>
        <v>33.979999999999997</v>
      </c>
    </row>
    <row r="864" spans="1:7" ht="25.5" x14ac:dyDescent="0.2">
      <c r="A864" s="77" t="s">
        <v>655</v>
      </c>
      <c r="B864" s="67" t="s">
        <v>536</v>
      </c>
      <c r="C864" s="67" t="s">
        <v>773</v>
      </c>
      <c r="D864" s="189" t="s">
        <v>17</v>
      </c>
      <c r="E864" s="181">
        <v>2</v>
      </c>
      <c r="F864" s="182">
        <v>32.24</v>
      </c>
      <c r="G864" s="278">
        <f t="shared" si="25"/>
        <v>64.48</v>
      </c>
    </row>
    <row r="865" spans="1:7" ht="25.5" x14ac:dyDescent="0.2">
      <c r="A865" s="77" t="s">
        <v>656</v>
      </c>
      <c r="B865" s="67" t="s">
        <v>2145</v>
      </c>
      <c r="C865" s="67" t="s">
        <v>774</v>
      </c>
      <c r="D865" s="189" t="s">
        <v>17</v>
      </c>
      <c r="E865" s="181">
        <v>10</v>
      </c>
      <c r="F865" s="182">
        <v>166.51</v>
      </c>
      <c r="G865" s="278">
        <f t="shared" si="25"/>
        <v>1665.1</v>
      </c>
    </row>
    <row r="866" spans="1:7" x14ac:dyDescent="0.2">
      <c r="A866" s="77" t="s">
        <v>657</v>
      </c>
      <c r="B866" s="67" t="s">
        <v>538</v>
      </c>
      <c r="C866" s="67" t="s">
        <v>775</v>
      </c>
      <c r="D866" s="189" t="s">
        <v>1</v>
      </c>
      <c r="E866" s="181">
        <v>25</v>
      </c>
      <c r="F866" s="182">
        <v>0.57999999999999996</v>
      </c>
      <c r="G866" s="278">
        <f t="shared" si="25"/>
        <v>14.499999999999998</v>
      </c>
    </row>
    <row r="867" spans="1:7" x14ac:dyDescent="0.2">
      <c r="A867" s="77" t="s">
        <v>658</v>
      </c>
      <c r="B867" s="67" t="s">
        <v>539</v>
      </c>
      <c r="C867" s="67" t="s">
        <v>776</v>
      </c>
      <c r="D867" s="189" t="s">
        <v>1</v>
      </c>
      <c r="E867" s="181">
        <v>20</v>
      </c>
      <c r="F867" s="182">
        <v>0.87</v>
      </c>
      <c r="G867" s="278">
        <f t="shared" si="25"/>
        <v>17.399999999999999</v>
      </c>
    </row>
    <row r="868" spans="1:7" x14ac:dyDescent="0.2">
      <c r="A868" s="77" t="s">
        <v>659</v>
      </c>
      <c r="B868" s="67" t="s">
        <v>540</v>
      </c>
      <c r="C868" s="67" t="s">
        <v>777</v>
      </c>
      <c r="D868" s="189" t="s">
        <v>1</v>
      </c>
      <c r="E868" s="181">
        <v>25</v>
      </c>
      <c r="F868" s="182">
        <v>1.2</v>
      </c>
      <c r="G868" s="278">
        <f t="shared" si="25"/>
        <v>30</v>
      </c>
    </row>
    <row r="869" spans="1:7" x14ac:dyDescent="0.2">
      <c r="A869" s="77" t="s">
        <v>660</v>
      </c>
      <c r="B869" s="67" t="s">
        <v>541</v>
      </c>
      <c r="C869" s="67" t="s">
        <v>778</v>
      </c>
      <c r="D869" s="189" t="s">
        <v>1</v>
      </c>
      <c r="E869" s="181">
        <v>25</v>
      </c>
      <c r="F869" s="182">
        <v>1.52</v>
      </c>
      <c r="G869" s="278">
        <f t="shared" si="25"/>
        <v>38</v>
      </c>
    </row>
    <row r="870" spans="1:7" x14ac:dyDescent="0.2">
      <c r="A870" s="77" t="s">
        <v>661</v>
      </c>
      <c r="B870" s="67" t="s">
        <v>542</v>
      </c>
      <c r="C870" s="67" t="s">
        <v>779</v>
      </c>
      <c r="D870" s="189" t="s">
        <v>1</v>
      </c>
      <c r="E870" s="181">
        <v>25</v>
      </c>
      <c r="F870" s="182">
        <v>2.0499999999999998</v>
      </c>
      <c r="G870" s="278">
        <f t="shared" si="25"/>
        <v>51.249999999999993</v>
      </c>
    </row>
    <row r="871" spans="1:7" x14ac:dyDescent="0.2">
      <c r="A871" s="77" t="s">
        <v>662</v>
      </c>
      <c r="B871" s="67" t="s">
        <v>543</v>
      </c>
      <c r="C871" s="67" t="s">
        <v>780</v>
      </c>
      <c r="D871" s="189" t="s">
        <v>1</v>
      </c>
      <c r="E871" s="181">
        <v>20</v>
      </c>
      <c r="F871" s="182">
        <v>2.63</v>
      </c>
      <c r="G871" s="278">
        <f t="shared" si="25"/>
        <v>52.599999999999994</v>
      </c>
    </row>
    <row r="872" spans="1:7" x14ac:dyDescent="0.2">
      <c r="A872" s="77" t="s">
        <v>663</v>
      </c>
      <c r="B872" s="67" t="s">
        <v>544</v>
      </c>
      <c r="C872" s="67" t="s">
        <v>781</v>
      </c>
      <c r="D872" s="189" t="s">
        <v>1</v>
      </c>
      <c r="E872" s="181">
        <v>25</v>
      </c>
      <c r="F872" s="182">
        <v>2.46</v>
      </c>
      <c r="G872" s="278">
        <f t="shared" si="25"/>
        <v>61.5</v>
      </c>
    </row>
    <row r="873" spans="1:7" x14ac:dyDescent="0.2">
      <c r="A873" s="77" t="s">
        <v>664</v>
      </c>
      <c r="B873" s="67" t="s">
        <v>545</v>
      </c>
      <c r="C873" s="67" t="s">
        <v>782</v>
      </c>
      <c r="D873" s="189" t="s">
        <v>1</v>
      </c>
      <c r="E873" s="181">
        <v>20</v>
      </c>
      <c r="F873" s="182">
        <v>2.97</v>
      </c>
      <c r="G873" s="278">
        <f t="shared" si="25"/>
        <v>59.400000000000006</v>
      </c>
    </row>
    <row r="874" spans="1:7" x14ac:dyDescent="0.2">
      <c r="A874" s="77" t="s">
        <v>665</v>
      </c>
      <c r="B874" s="67" t="s">
        <v>546</v>
      </c>
      <c r="C874" s="67" t="s">
        <v>783</v>
      </c>
      <c r="D874" s="189" t="s">
        <v>1</v>
      </c>
      <c r="E874" s="181">
        <v>10</v>
      </c>
      <c r="F874" s="182">
        <v>3.58</v>
      </c>
      <c r="G874" s="278">
        <f t="shared" si="25"/>
        <v>35.799999999999997</v>
      </c>
    </row>
    <row r="875" spans="1:7" x14ac:dyDescent="0.2">
      <c r="A875" s="77" t="s">
        <v>666</v>
      </c>
      <c r="B875" s="67" t="s">
        <v>547</v>
      </c>
      <c r="C875" s="67" t="s">
        <v>784</v>
      </c>
      <c r="D875" s="189" t="s">
        <v>1</v>
      </c>
      <c r="E875" s="181">
        <v>10</v>
      </c>
      <c r="F875" s="182">
        <v>4.5</v>
      </c>
      <c r="G875" s="278">
        <f t="shared" si="25"/>
        <v>45</v>
      </c>
    </row>
    <row r="876" spans="1:7" x14ac:dyDescent="0.2">
      <c r="A876" s="77" t="s">
        <v>667</v>
      </c>
      <c r="B876" s="67" t="s">
        <v>548</v>
      </c>
      <c r="C876" s="67" t="s">
        <v>785</v>
      </c>
      <c r="D876" s="189" t="s">
        <v>1</v>
      </c>
      <c r="E876" s="181">
        <v>50</v>
      </c>
      <c r="F876" s="182">
        <v>2.35</v>
      </c>
      <c r="G876" s="278">
        <f t="shared" si="25"/>
        <v>117.5</v>
      </c>
    </row>
    <row r="877" spans="1:7" x14ac:dyDescent="0.2">
      <c r="A877" s="77" t="s">
        <v>668</v>
      </c>
      <c r="B877" s="67" t="s">
        <v>549</v>
      </c>
      <c r="C877" s="67" t="s">
        <v>786</v>
      </c>
      <c r="D877" s="189" t="s">
        <v>1</v>
      </c>
      <c r="E877" s="181">
        <v>50</v>
      </c>
      <c r="F877" s="182">
        <v>2.87</v>
      </c>
      <c r="G877" s="278">
        <f t="shared" si="25"/>
        <v>143.5</v>
      </c>
    </row>
    <row r="878" spans="1:7" x14ac:dyDescent="0.2">
      <c r="A878" s="77" t="s">
        <v>669</v>
      </c>
      <c r="B878" s="67" t="s">
        <v>550</v>
      </c>
      <c r="C878" s="67" t="s">
        <v>787</v>
      </c>
      <c r="D878" s="189" t="s">
        <v>1</v>
      </c>
      <c r="E878" s="181">
        <v>25</v>
      </c>
      <c r="F878" s="182">
        <v>3.48</v>
      </c>
      <c r="G878" s="278">
        <f t="shared" si="25"/>
        <v>87</v>
      </c>
    </row>
    <row r="879" spans="1:7" x14ac:dyDescent="0.2">
      <c r="A879" s="77" t="s">
        <v>670</v>
      </c>
      <c r="B879" s="67" t="s">
        <v>551</v>
      </c>
      <c r="C879" s="67" t="s">
        <v>788</v>
      </c>
      <c r="D879" s="189" t="s">
        <v>1</v>
      </c>
      <c r="E879" s="181">
        <v>25</v>
      </c>
      <c r="F879" s="182">
        <v>4.2</v>
      </c>
      <c r="G879" s="278">
        <f t="shared" si="25"/>
        <v>105</v>
      </c>
    </row>
    <row r="880" spans="1:7" x14ac:dyDescent="0.2">
      <c r="A880" s="77" t="s">
        <v>671</v>
      </c>
      <c r="B880" s="67" t="s">
        <v>552</v>
      </c>
      <c r="C880" s="67" t="s">
        <v>789</v>
      </c>
      <c r="D880" s="189" t="s">
        <v>1</v>
      </c>
      <c r="E880" s="181">
        <v>20</v>
      </c>
      <c r="F880" s="182">
        <v>3.29</v>
      </c>
      <c r="G880" s="278">
        <f t="shared" si="25"/>
        <v>65.8</v>
      </c>
    </row>
    <row r="881" spans="1:7" x14ac:dyDescent="0.2">
      <c r="A881" s="77" t="s">
        <v>672</v>
      </c>
      <c r="B881" s="67" t="s">
        <v>553</v>
      </c>
      <c r="C881" s="67" t="s">
        <v>790</v>
      </c>
      <c r="D881" s="189" t="s">
        <v>1</v>
      </c>
      <c r="E881" s="181">
        <v>20</v>
      </c>
      <c r="F881" s="182">
        <v>3.87</v>
      </c>
      <c r="G881" s="278">
        <f t="shared" si="25"/>
        <v>77.400000000000006</v>
      </c>
    </row>
    <row r="882" spans="1:7" x14ac:dyDescent="0.2">
      <c r="A882" s="77" t="s">
        <v>673</v>
      </c>
      <c r="B882" s="67" t="s">
        <v>554</v>
      </c>
      <c r="C882" s="67" t="s">
        <v>791</v>
      </c>
      <c r="D882" s="189" t="s">
        <v>1</v>
      </c>
      <c r="E882" s="181">
        <v>25</v>
      </c>
      <c r="F882" s="182">
        <v>4.9800000000000004</v>
      </c>
      <c r="G882" s="278">
        <f t="shared" si="25"/>
        <v>124.50000000000001</v>
      </c>
    </row>
    <row r="883" spans="1:7" x14ac:dyDescent="0.2">
      <c r="A883" s="77" t="s">
        <v>674</v>
      </c>
      <c r="B883" s="67" t="s">
        <v>555</v>
      </c>
      <c r="C883" s="67" t="s">
        <v>792</v>
      </c>
      <c r="D883" s="189" t="s">
        <v>1</v>
      </c>
      <c r="E883" s="181">
        <v>25</v>
      </c>
      <c r="F883" s="182">
        <v>6.14</v>
      </c>
      <c r="G883" s="278">
        <f t="shared" si="25"/>
        <v>153.5</v>
      </c>
    </row>
    <row r="884" spans="1:7" x14ac:dyDescent="0.2">
      <c r="A884" s="77" t="s">
        <v>675</v>
      </c>
      <c r="B884" s="67" t="s">
        <v>556</v>
      </c>
      <c r="C884" s="67" t="s">
        <v>793</v>
      </c>
      <c r="D884" s="189" t="s">
        <v>1</v>
      </c>
      <c r="E884" s="181">
        <v>25</v>
      </c>
      <c r="F884" s="182">
        <v>9.3699999999999992</v>
      </c>
      <c r="G884" s="278">
        <f t="shared" si="25"/>
        <v>234.24999999999997</v>
      </c>
    </row>
    <row r="885" spans="1:7" x14ac:dyDescent="0.2">
      <c r="A885" s="77" t="s">
        <v>676</v>
      </c>
      <c r="B885" s="67" t="s">
        <v>557</v>
      </c>
      <c r="C885" s="67" t="s">
        <v>794</v>
      </c>
      <c r="D885" s="189" t="s">
        <v>1</v>
      </c>
      <c r="E885" s="181">
        <v>100</v>
      </c>
      <c r="F885" s="182">
        <v>12.37</v>
      </c>
      <c r="G885" s="278">
        <f t="shared" si="25"/>
        <v>1237</v>
      </c>
    </row>
    <row r="886" spans="1:7" ht="25.5" x14ac:dyDescent="0.2">
      <c r="A886" s="77" t="s">
        <v>677</v>
      </c>
      <c r="B886" s="67" t="s">
        <v>558</v>
      </c>
      <c r="C886" s="67" t="s">
        <v>795</v>
      </c>
      <c r="D886" s="189" t="s">
        <v>1</v>
      </c>
      <c r="E886" s="181">
        <v>60</v>
      </c>
      <c r="F886" s="182">
        <v>2.44</v>
      </c>
      <c r="G886" s="278">
        <f t="shared" si="25"/>
        <v>146.4</v>
      </c>
    </row>
    <row r="887" spans="1:7" ht="38.25" x14ac:dyDescent="0.2">
      <c r="A887" s="77" t="s">
        <v>679</v>
      </c>
      <c r="B887" s="67" t="s">
        <v>560</v>
      </c>
      <c r="C887" s="67" t="s">
        <v>797</v>
      </c>
      <c r="D887" s="189" t="s">
        <v>17</v>
      </c>
      <c r="E887" s="181">
        <v>1</v>
      </c>
      <c r="F887" s="182">
        <v>149.37</v>
      </c>
      <c r="G887" s="278">
        <f t="shared" si="25"/>
        <v>149.37</v>
      </c>
    </row>
    <row r="888" spans="1:7" ht="25.5" x14ac:dyDescent="0.2">
      <c r="A888" s="77" t="s">
        <v>684</v>
      </c>
      <c r="B888" s="67" t="s">
        <v>565</v>
      </c>
      <c r="C888" s="67" t="s">
        <v>802</v>
      </c>
      <c r="D888" s="189" t="s">
        <v>17</v>
      </c>
      <c r="E888" s="181">
        <v>1</v>
      </c>
      <c r="F888" s="182">
        <v>37.200000000000003</v>
      </c>
      <c r="G888" s="278">
        <f t="shared" si="25"/>
        <v>37.200000000000003</v>
      </c>
    </row>
    <row r="889" spans="1:7" x14ac:dyDescent="0.2">
      <c r="A889" s="77" t="s">
        <v>690</v>
      </c>
      <c r="B889" s="67" t="s">
        <v>571</v>
      </c>
      <c r="C889" s="67" t="s">
        <v>808</v>
      </c>
      <c r="D889" s="189" t="s">
        <v>17</v>
      </c>
      <c r="E889" s="181">
        <v>1</v>
      </c>
      <c r="F889" s="182">
        <v>145.57</v>
      </c>
      <c r="G889" s="278">
        <f t="shared" si="25"/>
        <v>145.57</v>
      </c>
    </row>
    <row r="890" spans="1:7" ht="25.5" x14ac:dyDescent="0.2">
      <c r="A890" s="77" t="s">
        <v>691</v>
      </c>
      <c r="B890" s="67" t="s">
        <v>572</v>
      </c>
      <c r="C890" s="67" t="s">
        <v>809</v>
      </c>
      <c r="D890" s="189" t="s">
        <v>17</v>
      </c>
      <c r="E890" s="181">
        <v>1</v>
      </c>
      <c r="F890" s="182">
        <v>203.86</v>
      </c>
      <c r="G890" s="278">
        <f t="shared" si="25"/>
        <v>203.86</v>
      </c>
    </row>
    <row r="891" spans="1:7" x14ac:dyDescent="0.2">
      <c r="A891" s="77" t="s">
        <v>692</v>
      </c>
      <c r="B891" s="67" t="s">
        <v>573</v>
      </c>
      <c r="C891" s="67" t="s">
        <v>810</v>
      </c>
      <c r="D891" s="189" t="s">
        <v>17</v>
      </c>
      <c r="E891" s="181">
        <v>1</v>
      </c>
      <c r="F891" s="182">
        <v>32.36</v>
      </c>
      <c r="G891" s="278">
        <f t="shared" si="25"/>
        <v>32.36</v>
      </c>
    </row>
    <row r="892" spans="1:7" x14ac:dyDescent="0.2">
      <c r="A892" s="77" t="s">
        <v>694</v>
      </c>
      <c r="B892" s="67" t="s">
        <v>575</v>
      </c>
      <c r="C892" s="67" t="s">
        <v>812</v>
      </c>
      <c r="D892" s="189" t="s">
        <v>17</v>
      </c>
      <c r="E892" s="181">
        <v>2</v>
      </c>
      <c r="F892" s="182">
        <v>53.86</v>
      </c>
      <c r="G892" s="278">
        <f t="shared" si="25"/>
        <v>107.72</v>
      </c>
    </row>
    <row r="893" spans="1:7" ht="25.5" x14ac:dyDescent="0.2">
      <c r="A893" s="77" t="s">
        <v>696</v>
      </c>
      <c r="B893" s="67" t="s">
        <v>577</v>
      </c>
      <c r="C893" s="67" t="s">
        <v>814</v>
      </c>
      <c r="D893" s="189" t="s">
        <v>17</v>
      </c>
      <c r="E893" s="181">
        <v>1</v>
      </c>
      <c r="F893" s="182">
        <v>241.91</v>
      </c>
      <c r="G893" s="278">
        <f t="shared" si="25"/>
        <v>241.91</v>
      </c>
    </row>
    <row r="894" spans="1:7" ht="25.5" x14ac:dyDescent="0.2">
      <c r="A894" s="77" t="s">
        <v>697</v>
      </c>
      <c r="B894" s="67" t="s">
        <v>578</v>
      </c>
      <c r="C894" s="67" t="s">
        <v>815</v>
      </c>
      <c r="D894" s="189" t="s">
        <v>17</v>
      </c>
      <c r="E894" s="181">
        <v>1</v>
      </c>
      <c r="F894" s="182">
        <v>61.98</v>
      </c>
      <c r="G894" s="278">
        <f t="shared" si="25"/>
        <v>61.98</v>
      </c>
    </row>
    <row r="895" spans="1:7" ht="25.5" x14ac:dyDescent="0.2">
      <c r="A895" s="77" t="s">
        <v>698</v>
      </c>
      <c r="B895" s="67" t="s">
        <v>579</v>
      </c>
      <c r="C895" s="67" t="s">
        <v>816</v>
      </c>
      <c r="D895" s="189" t="s">
        <v>17</v>
      </c>
      <c r="E895" s="181">
        <v>2</v>
      </c>
      <c r="F895" s="182">
        <v>112.26</v>
      </c>
      <c r="G895" s="278">
        <f t="shared" si="25"/>
        <v>224.52</v>
      </c>
    </row>
    <row r="896" spans="1:7" ht="25.5" x14ac:dyDescent="0.2">
      <c r="A896" s="77" t="s">
        <v>699</v>
      </c>
      <c r="B896" s="67" t="s">
        <v>580</v>
      </c>
      <c r="C896" s="67" t="s">
        <v>817</v>
      </c>
      <c r="D896" s="189" t="s">
        <v>17</v>
      </c>
      <c r="E896" s="181">
        <v>4</v>
      </c>
      <c r="F896" s="182">
        <v>4.0999999999999996</v>
      </c>
      <c r="G896" s="278">
        <f t="shared" si="25"/>
        <v>16.399999999999999</v>
      </c>
    </row>
    <row r="897" spans="1:42" ht="25.5" x14ac:dyDescent="0.2">
      <c r="A897" s="77" t="s">
        <v>700</v>
      </c>
      <c r="B897" s="67" t="s">
        <v>581</v>
      </c>
      <c r="C897" s="67" t="s">
        <v>818</v>
      </c>
      <c r="D897" s="189" t="s">
        <v>17</v>
      </c>
      <c r="E897" s="181">
        <v>8</v>
      </c>
      <c r="F897" s="182">
        <v>14.23</v>
      </c>
      <c r="G897" s="278">
        <f t="shared" si="25"/>
        <v>113.84</v>
      </c>
    </row>
    <row r="898" spans="1:42" x14ac:dyDescent="0.2">
      <c r="A898" s="77" t="s">
        <v>701</v>
      </c>
      <c r="B898" s="67" t="s">
        <v>582</v>
      </c>
      <c r="C898" s="67" t="s">
        <v>819</v>
      </c>
      <c r="D898" s="189" t="s">
        <v>17</v>
      </c>
      <c r="E898" s="181">
        <v>2</v>
      </c>
      <c r="F898" s="182">
        <v>59.13</v>
      </c>
      <c r="G898" s="278">
        <f t="shared" si="25"/>
        <v>118.26</v>
      </c>
    </row>
    <row r="899" spans="1:42" x14ac:dyDescent="0.2">
      <c r="A899" s="77" t="s">
        <v>705</v>
      </c>
      <c r="B899" s="67" t="s">
        <v>586</v>
      </c>
      <c r="C899" s="67" t="s">
        <v>823</v>
      </c>
      <c r="D899" s="189" t="s">
        <v>17</v>
      </c>
      <c r="E899" s="181">
        <v>1</v>
      </c>
      <c r="F899" s="182">
        <v>37.869999999999997</v>
      </c>
      <c r="G899" s="278">
        <f t="shared" si="25"/>
        <v>37.869999999999997</v>
      </c>
    </row>
    <row r="900" spans="1:42" ht="25.5" x14ac:dyDescent="0.2">
      <c r="A900" s="77" t="s">
        <v>706</v>
      </c>
      <c r="B900" s="67" t="s">
        <v>587</v>
      </c>
      <c r="C900" s="67" t="s">
        <v>824</v>
      </c>
      <c r="D900" s="189" t="s">
        <v>17</v>
      </c>
      <c r="E900" s="181">
        <v>1</v>
      </c>
      <c r="F900" s="182">
        <v>210.82</v>
      </c>
      <c r="G900" s="278">
        <f t="shared" ref="G900:G910" si="26">E900*F900</f>
        <v>210.82</v>
      </c>
    </row>
    <row r="901" spans="1:42" ht="25.5" x14ac:dyDescent="0.2">
      <c r="A901" s="77" t="s">
        <v>707</v>
      </c>
      <c r="B901" s="67" t="s">
        <v>588</v>
      </c>
      <c r="C901" s="67" t="s">
        <v>825</v>
      </c>
      <c r="D901" s="189" t="s">
        <v>17</v>
      </c>
      <c r="E901" s="181">
        <v>1</v>
      </c>
      <c r="F901" s="182">
        <v>21.08</v>
      </c>
      <c r="G901" s="278">
        <f t="shared" si="26"/>
        <v>21.08</v>
      </c>
    </row>
    <row r="902" spans="1:42" ht="25.5" x14ac:dyDescent="0.2">
      <c r="A902" s="77" t="s">
        <v>708</v>
      </c>
      <c r="B902" s="67" t="s">
        <v>589</v>
      </c>
      <c r="C902" s="67" t="s">
        <v>826</v>
      </c>
      <c r="D902" s="189" t="s">
        <v>17</v>
      </c>
      <c r="E902" s="181">
        <v>1</v>
      </c>
      <c r="F902" s="182">
        <v>31.73</v>
      </c>
      <c r="G902" s="278">
        <f t="shared" si="26"/>
        <v>31.73</v>
      </c>
    </row>
    <row r="903" spans="1:42" x14ac:dyDescent="0.2">
      <c r="A903" s="77" t="s">
        <v>631</v>
      </c>
      <c r="B903" s="67" t="s">
        <v>512</v>
      </c>
      <c r="C903" s="67" t="s">
        <v>749</v>
      </c>
      <c r="D903" s="189" t="s">
        <v>830</v>
      </c>
      <c r="E903" s="181">
        <v>20</v>
      </c>
      <c r="F903" s="182">
        <v>36.159999999999997</v>
      </c>
      <c r="G903" s="278">
        <f t="shared" si="26"/>
        <v>723.19999999999993</v>
      </c>
    </row>
    <row r="904" spans="1:42" x14ac:dyDescent="0.2">
      <c r="A904" s="77" t="s">
        <v>632</v>
      </c>
      <c r="B904" s="67" t="s">
        <v>513</v>
      </c>
      <c r="C904" s="67" t="s">
        <v>750</v>
      </c>
      <c r="D904" s="189" t="s">
        <v>830</v>
      </c>
      <c r="E904" s="181">
        <v>20</v>
      </c>
      <c r="F904" s="182">
        <v>33.39</v>
      </c>
      <c r="G904" s="278">
        <f t="shared" si="26"/>
        <v>667.8</v>
      </c>
    </row>
    <row r="905" spans="1:42" x14ac:dyDescent="0.2">
      <c r="A905" s="77" t="s">
        <v>633</v>
      </c>
      <c r="B905" s="67" t="s">
        <v>514</v>
      </c>
      <c r="C905" s="67" t="s">
        <v>751</v>
      </c>
      <c r="D905" s="189" t="s">
        <v>830</v>
      </c>
      <c r="E905" s="181">
        <v>20</v>
      </c>
      <c r="F905" s="182">
        <v>29.67</v>
      </c>
      <c r="G905" s="278">
        <f t="shared" si="26"/>
        <v>593.40000000000009</v>
      </c>
    </row>
    <row r="906" spans="1:42" x14ac:dyDescent="0.2">
      <c r="A906" s="77" t="s">
        <v>636</v>
      </c>
      <c r="B906" s="67" t="s">
        <v>517</v>
      </c>
      <c r="C906" s="67" t="s">
        <v>754</v>
      </c>
      <c r="D906" s="189" t="s">
        <v>1</v>
      </c>
      <c r="E906" s="181">
        <v>60</v>
      </c>
      <c r="F906" s="182">
        <v>12.18</v>
      </c>
      <c r="G906" s="278">
        <f t="shared" si="26"/>
        <v>730.8</v>
      </c>
    </row>
    <row r="907" spans="1:42" ht="25.5" x14ac:dyDescent="0.2">
      <c r="A907" s="77" t="s">
        <v>1864</v>
      </c>
      <c r="B907" s="67" t="s">
        <v>1865</v>
      </c>
      <c r="C907" s="67" t="s">
        <v>1866</v>
      </c>
      <c r="D907" s="189" t="s">
        <v>17</v>
      </c>
      <c r="E907" s="181">
        <v>4</v>
      </c>
      <c r="F907" s="182">
        <v>107.2</v>
      </c>
      <c r="G907" s="278">
        <f t="shared" si="26"/>
        <v>428.8</v>
      </c>
    </row>
    <row r="908" spans="1:42" ht="25.5" x14ac:dyDescent="0.2">
      <c r="A908" s="77" t="s">
        <v>1867</v>
      </c>
      <c r="B908" s="67" t="s">
        <v>1868</v>
      </c>
      <c r="C908" s="67" t="s">
        <v>1869</v>
      </c>
      <c r="D908" s="189" t="s">
        <v>17</v>
      </c>
      <c r="E908" s="181">
        <v>1</v>
      </c>
      <c r="F908" s="182">
        <v>146.62</v>
      </c>
      <c r="G908" s="278">
        <f t="shared" si="26"/>
        <v>146.62</v>
      </c>
    </row>
    <row r="909" spans="1:42" ht="25.5" x14ac:dyDescent="0.2">
      <c r="A909" s="77" t="s">
        <v>1870</v>
      </c>
      <c r="B909" s="67" t="s">
        <v>1871</v>
      </c>
      <c r="C909" s="67" t="s">
        <v>1872</v>
      </c>
      <c r="D909" s="189" t="s">
        <v>17</v>
      </c>
      <c r="E909" s="181">
        <v>7</v>
      </c>
      <c r="F909" s="182">
        <v>22.87</v>
      </c>
      <c r="G909" s="278">
        <f t="shared" si="26"/>
        <v>160.09</v>
      </c>
    </row>
    <row r="910" spans="1:42" ht="25.5" x14ac:dyDescent="0.2">
      <c r="A910" s="77" t="s">
        <v>704</v>
      </c>
      <c r="B910" s="67" t="s">
        <v>585</v>
      </c>
      <c r="C910" s="67" t="s">
        <v>822</v>
      </c>
      <c r="D910" s="189" t="s">
        <v>17</v>
      </c>
      <c r="E910" s="181">
        <v>1</v>
      </c>
      <c r="F910" s="182">
        <v>38.68</v>
      </c>
      <c r="G910" s="278">
        <f t="shared" si="26"/>
        <v>38.68</v>
      </c>
    </row>
    <row r="911" spans="1:42" s="171" customFormat="1" ht="22.5" customHeight="1" x14ac:dyDescent="0.2">
      <c r="A911" s="126"/>
      <c r="B911" s="126" t="s">
        <v>2188</v>
      </c>
      <c r="C911" s="192" t="s">
        <v>2189</v>
      </c>
      <c r="D911" s="129"/>
      <c r="E911" s="126"/>
      <c r="F911" s="126"/>
      <c r="G911" s="280">
        <f>SUM(G836:G910)</f>
        <v>31652.150000000005</v>
      </c>
      <c r="H911" s="267"/>
      <c r="I911" s="267"/>
      <c r="J911" s="267"/>
      <c r="K911" s="267"/>
      <c r="L911" s="267"/>
      <c r="M911" s="267"/>
      <c r="N911" s="267"/>
      <c r="O911" s="267"/>
      <c r="P911" s="267"/>
      <c r="Q911" s="267"/>
      <c r="R911" s="267"/>
      <c r="S911" s="267"/>
      <c r="T911" s="267"/>
      <c r="U911" s="267"/>
      <c r="V911" s="267"/>
      <c r="W911" s="267"/>
      <c r="X911" s="267"/>
      <c r="Y911" s="267"/>
      <c r="Z911" s="267"/>
      <c r="AA911" s="267"/>
      <c r="AB911" s="267"/>
      <c r="AC911" s="267"/>
      <c r="AD911" s="267"/>
      <c r="AE911" s="267"/>
      <c r="AF911" s="267"/>
      <c r="AG911" s="267"/>
      <c r="AH911" s="267"/>
      <c r="AI911" s="267"/>
      <c r="AJ911" s="267"/>
      <c r="AK911" s="267"/>
      <c r="AL911" s="267"/>
      <c r="AM911" s="267"/>
      <c r="AN911" s="267"/>
      <c r="AO911" s="267"/>
      <c r="AP911" s="267"/>
    </row>
    <row r="912" spans="1:42" ht="7.5" customHeight="1" x14ac:dyDescent="0.2">
      <c r="A912" s="288"/>
      <c r="B912" s="288"/>
      <c r="C912" s="288"/>
      <c r="D912" s="291"/>
      <c r="E912" s="302"/>
      <c r="F912" s="303"/>
      <c r="G912" s="304"/>
    </row>
    <row r="913" spans="1:42" s="172" customFormat="1" ht="22.5" customHeight="1" x14ac:dyDescent="0.2">
      <c r="A913" s="178"/>
      <c r="B913" s="178" t="s">
        <v>2190</v>
      </c>
      <c r="C913" s="179" t="s">
        <v>2191</v>
      </c>
      <c r="D913" s="187"/>
      <c r="E913" s="178"/>
      <c r="F913" s="178"/>
      <c r="G913" s="281"/>
      <c r="H913" s="264"/>
      <c r="I913" s="264"/>
      <c r="J913" s="264"/>
      <c r="K913" s="264"/>
      <c r="L913" s="264"/>
      <c r="M913" s="264"/>
      <c r="N913" s="264"/>
      <c r="O913" s="264"/>
      <c r="P913" s="264"/>
      <c r="Q913" s="264"/>
      <c r="R913" s="264"/>
      <c r="S913" s="264"/>
      <c r="T913" s="264"/>
      <c r="U913" s="264"/>
      <c r="V913" s="264"/>
      <c r="W913" s="264"/>
      <c r="X913" s="264"/>
      <c r="Y913" s="264"/>
      <c r="Z913" s="264"/>
      <c r="AA913" s="264"/>
      <c r="AB913" s="264"/>
      <c r="AC913" s="264"/>
      <c r="AD913" s="264"/>
      <c r="AE913" s="264"/>
      <c r="AF913" s="264"/>
      <c r="AG913" s="264"/>
      <c r="AH913" s="264"/>
      <c r="AI913" s="264"/>
      <c r="AJ913" s="264"/>
      <c r="AK913" s="264"/>
      <c r="AL913" s="264"/>
      <c r="AM913" s="264"/>
      <c r="AN913" s="264"/>
      <c r="AO913" s="264"/>
      <c r="AP913" s="264"/>
    </row>
    <row r="914" spans="1:42" x14ac:dyDescent="0.2">
      <c r="A914" s="86" t="s">
        <v>1873</v>
      </c>
      <c r="B914" s="86" t="s">
        <v>63</v>
      </c>
      <c r="C914" s="64" t="s">
        <v>998</v>
      </c>
      <c r="D914" s="79"/>
      <c r="E914" s="334"/>
      <c r="F914" s="335"/>
      <c r="G914" s="276"/>
    </row>
    <row r="915" spans="1:42" x14ac:dyDescent="0.2">
      <c r="A915" s="77" t="s">
        <v>1487</v>
      </c>
      <c r="B915" s="67" t="s">
        <v>59</v>
      </c>
      <c r="C915" s="75" t="s">
        <v>1488</v>
      </c>
      <c r="D915" s="79" t="s">
        <v>16</v>
      </c>
      <c r="E915" s="181">
        <f>(1.4+1.4+0.2+0.4+2.9+1.7+1+3+3+2.1+0.6)*2.8*2</f>
        <v>99.12</v>
      </c>
      <c r="F915" s="182">
        <v>15.71</v>
      </c>
      <c r="G915" s="278">
        <f>F915*E915</f>
        <v>1557.1752000000001</v>
      </c>
    </row>
    <row r="916" spans="1:42" x14ac:dyDescent="0.2">
      <c r="A916" s="77" t="s">
        <v>255</v>
      </c>
      <c r="B916" s="67" t="s">
        <v>1874</v>
      </c>
      <c r="C916" s="75" t="s">
        <v>1489</v>
      </c>
      <c r="D916" s="79" t="s">
        <v>16</v>
      </c>
      <c r="E916" s="181">
        <f>6.9*7.4*2</f>
        <v>102.12</v>
      </c>
      <c r="F916" s="182">
        <v>28.4</v>
      </c>
      <c r="G916" s="278">
        <f>F916*E916</f>
        <v>2900.2080000000001</v>
      </c>
    </row>
    <row r="917" spans="1:42" x14ac:dyDescent="0.2">
      <c r="A917" s="77" t="s">
        <v>257</v>
      </c>
      <c r="B917" s="67" t="s">
        <v>258</v>
      </c>
      <c r="C917" s="75" t="s">
        <v>1875</v>
      </c>
      <c r="D917" s="79" t="s">
        <v>16</v>
      </c>
      <c r="E917" s="181">
        <f>8.2*2.1*2+9.5*2.1*2+4.5*2.1*2</f>
        <v>93.240000000000009</v>
      </c>
      <c r="F917" s="182">
        <v>21.1</v>
      </c>
      <c r="G917" s="278">
        <f t="shared" ref="G917:G930" si="27">F917*E917</f>
        <v>1967.3640000000003</v>
      </c>
    </row>
    <row r="918" spans="1:42" ht="25.5" x14ac:dyDescent="0.2">
      <c r="A918" s="77" t="s">
        <v>135</v>
      </c>
      <c r="B918" s="67" t="s">
        <v>295</v>
      </c>
      <c r="C918" s="67" t="s">
        <v>296</v>
      </c>
      <c r="D918" s="79" t="s">
        <v>17</v>
      </c>
      <c r="E918" s="181">
        <v>12</v>
      </c>
      <c r="F918" s="182">
        <v>14.1</v>
      </c>
      <c r="G918" s="278">
        <f t="shared" si="27"/>
        <v>169.2</v>
      </c>
    </row>
    <row r="919" spans="1:42" ht="25.5" x14ac:dyDescent="0.2">
      <c r="A919" s="77" t="s">
        <v>306</v>
      </c>
      <c r="B919" s="67" t="s">
        <v>305</v>
      </c>
      <c r="C919" s="75" t="s">
        <v>1490</v>
      </c>
      <c r="D919" s="79" t="s">
        <v>1</v>
      </c>
      <c r="E919" s="181">
        <f>(6.9+7.4+6.9+7.4)*2+ (1.4+1.4+0.2+0.4+2.9+1.7+1+3+3+2.1+0.6)*2+5*2</f>
        <v>102.60000000000001</v>
      </c>
      <c r="F919" s="182">
        <v>3</v>
      </c>
      <c r="G919" s="278">
        <f t="shared" si="27"/>
        <v>307.8</v>
      </c>
    </row>
    <row r="920" spans="1:42" x14ac:dyDescent="0.2">
      <c r="A920" s="86"/>
      <c r="B920" s="86" t="s">
        <v>259</v>
      </c>
      <c r="C920" s="194" t="s">
        <v>1876</v>
      </c>
      <c r="D920" s="79" t="s">
        <v>16</v>
      </c>
      <c r="E920" s="334"/>
      <c r="F920" s="335"/>
      <c r="G920" s="276"/>
    </row>
    <row r="921" spans="1:42" x14ac:dyDescent="0.2">
      <c r="A921" s="77" t="s">
        <v>1877</v>
      </c>
      <c r="B921" s="67" t="s">
        <v>1878</v>
      </c>
      <c r="C921" s="75" t="s">
        <v>1493</v>
      </c>
      <c r="D921" s="79" t="s">
        <v>16</v>
      </c>
      <c r="E921" s="181">
        <f>(3.5+1.9+1.1+3.5+1.6)*2.8*2</f>
        <v>64.959999999999994</v>
      </c>
      <c r="F921" s="182">
        <v>26.16</v>
      </c>
      <c r="G921" s="278">
        <f t="shared" si="27"/>
        <v>1699.3535999999999</v>
      </c>
    </row>
    <row r="922" spans="1:42" x14ac:dyDescent="0.2">
      <c r="A922" s="86"/>
      <c r="B922" s="86" t="s">
        <v>260</v>
      </c>
      <c r="C922" s="194" t="s">
        <v>1879</v>
      </c>
      <c r="D922" s="79" t="s">
        <v>16</v>
      </c>
      <c r="E922" s="334"/>
      <c r="F922" s="335"/>
      <c r="G922" s="276"/>
    </row>
    <row r="923" spans="1:42" ht="38.25" x14ac:dyDescent="0.2">
      <c r="A923" s="77" t="s">
        <v>233</v>
      </c>
      <c r="B923" s="67" t="s">
        <v>304</v>
      </c>
      <c r="C923" s="75" t="s">
        <v>1494</v>
      </c>
      <c r="D923" s="79" t="s">
        <v>1</v>
      </c>
      <c r="E923" s="181">
        <f>(0.9+0.8)*2</f>
        <v>3.4000000000000004</v>
      </c>
      <c r="F923" s="182">
        <v>37.19</v>
      </c>
      <c r="G923" s="278">
        <f t="shared" si="27"/>
        <v>126.44600000000001</v>
      </c>
    </row>
    <row r="924" spans="1:42" x14ac:dyDescent="0.2">
      <c r="A924" s="86"/>
      <c r="B924" s="86" t="s">
        <v>261</v>
      </c>
      <c r="C924" s="195" t="s">
        <v>1515</v>
      </c>
      <c r="D924" s="79"/>
      <c r="E924" s="334"/>
      <c r="F924" s="335"/>
      <c r="G924" s="276"/>
    </row>
    <row r="925" spans="1:42" ht="38.25" x14ac:dyDescent="0.2">
      <c r="A925" s="77" t="s">
        <v>307</v>
      </c>
      <c r="B925" s="67" t="s">
        <v>1496</v>
      </c>
      <c r="C925" s="75" t="s">
        <v>1495</v>
      </c>
      <c r="D925" s="79" t="s">
        <v>16</v>
      </c>
      <c r="E925" s="181">
        <f>E921*2</f>
        <v>129.91999999999999</v>
      </c>
      <c r="F925" s="182">
        <v>17.489999999999998</v>
      </c>
      <c r="G925" s="278">
        <f t="shared" si="27"/>
        <v>2272.3007999999995</v>
      </c>
    </row>
    <row r="926" spans="1:42" x14ac:dyDescent="0.2">
      <c r="A926" s="86"/>
      <c r="B926" s="86" t="s">
        <v>262</v>
      </c>
      <c r="C926" s="195" t="s">
        <v>1516</v>
      </c>
      <c r="D926" s="79" t="s">
        <v>16</v>
      </c>
      <c r="E926" s="334"/>
      <c r="F926" s="335"/>
      <c r="G926" s="276"/>
    </row>
    <row r="927" spans="1:42" x14ac:dyDescent="0.2">
      <c r="A927" s="77" t="s">
        <v>1880</v>
      </c>
      <c r="B927" s="67" t="s">
        <v>299</v>
      </c>
      <c r="C927" s="75" t="s">
        <v>1452</v>
      </c>
      <c r="D927" s="79" t="s">
        <v>16</v>
      </c>
      <c r="E927" s="181">
        <f>102.12</f>
        <v>102.12</v>
      </c>
      <c r="F927" s="182">
        <v>11.41</v>
      </c>
      <c r="G927" s="278">
        <f t="shared" si="27"/>
        <v>1165.1892</v>
      </c>
    </row>
    <row r="928" spans="1:42" x14ac:dyDescent="0.2">
      <c r="A928" s="77" t="s">
        <v>1881</v>
      </c>
      <c r="B928" s="67" t="s">
        <v>300</v>
      </c>
      <c r="C928" s="75" t="s">
        <v>207</v>
      </c>
      <c r="D928" s="79" t="s">
        <v>16</v>
      </c>
      <c r="E928" s="181">
        <f>102.12</f>
        <v>102.12</v>
      </c>
      <c r="F928" s="182">
        <v>1.18</v>
      </c>
      <c r="G928" s="278">
        <f t="shared" si="27"/>
        <v>120.5016</v>
      </c>
    </row>
    <row r="929" spans="1:7" x14ac:dyDescent="0.2">
      <c r="A929" s="77" t="s">
        <v>263</v>
      </c>
      <c r="B929" s="67" t="s">
        <v>264</v>
      </c>
      <c r="C929" s="75" t="s">
        <v>1497</v>
      </c>
      <c r="D929" s="79" t="s">
        <v>16</v>
      </c>
      <c r="E929" s="181">
        <f>102.12</f>
        <v>102.12</v>
      </c>
      <c r="F929" s="182">
        <v>17.399999999999999</v>
      </c>
      <c r="G929" s="278">
        <f t="shared" si="27"/>
        <v>1776.8879999999999</v>
      </c>
    </row>
    <row r="930" spans="1:7" ht="38.25" x14ac:dyDescent="0.2">
      <c r="A930" s="77" t="s">
        <v>301</v>
      </c>
      <c r="B930" s="67" t="s">
        <v>2146</v>
      </c>
      <c r="C930" s="75" t="s">
        <v>1498</v>
      </c>
      <c r="D930" s="79" t="s">
        <v>16</v>
      </c>
      <c r="E930" s="181">
        <f>102.12</f>
        <v>102.12</v>
      </c>
      <c r="F930" s="182">
        <v>15.8</v>
      </c>
      <c r="G930" s="278">
        <f t="shared" si="27"/>
        <v>1613.4960000000001</v>
      </c>
    </row>
    <row r="931" spans="1:7" x14ac:dyDescent="0.2">
      <c r="A931" s="86"/>
      <c r="B931" s="86" t="s">
        <v>271</v>
      </c>
      <c r="C931" s="194" t="s">
        <v>1517</v>
      </c>
      <c r="D931" s="79"/>
      <c r="E931" s="334"/>
      <c r="F931" s="335"/>
      <c r="G931" s="276"/>
    </row>
    <row r="932" spans="1:7" x14ac:dyDescent="0.2">
      <c r="A932" s="77" t="s">
        <v>266</v>
      </c>
      <c r="B932" s="67" t="s">
        <v>265</v>
      </c>
      <c r="C932" s="75" t="s">
        <v>1499</v>
      </c>
      <c r="D932" s="79" t="s">
        <v>16</v>
      </c>
      <c r="E932" s="181">
        <f>3.4*1.9*2</f>
        <v>12.92</v>
      </c>
      <c r="F932" s="182">
        <v>42.84</v>
      </c>
      <c r="G932" s="278">
        <f t="shared" ref="G932:G952" si="28">F932*E932</f>
        <v>553.49279999999999</v>
      </c>
    </row>
    <row r="933" spans="1:7" x14ac:dyDescent="0.2">
      <c r="A933" s="77" t="s">
        <v>44</v>
      </c>
      <c r="B933" s="67" t="s">
        <v>45</v>
      </c>
      <c r="C933" s="75" t="s">
        <v>46</v>
      </c>
      <c r="D933" s="79" t="s">
        <v>16</v>
      </c>
      <c r="E933" s="181">
        <f>51.06*2-E936-E932</f>
        <v>61.2</v>
      </c>
      <c r="F933" s="182">
        <v>43.71</v>
      </c>
      <c r="G933" s="278">
        <f t="shared" si="28"/>
        <v>2675.0520000000001</v>
      </c>
    </row>
    <row r="934" spans="1:7" x14ac:dyDescent="0.2">
      <c r="A934" s="77" t="s">
        <v>267</v>
      </c>
      <c r="B934" s="67" t="s">
        <v>268</v>
      </c>
      <c r="C934" s="67" t="s">
        <v>1500</v>
      </c>
      <c r="D934" s="79" t="s">
        <v>16</v>
      </c>
      <c r="E934" s="181">
        <f>(3.5+3.5+1.9+1.9+2.2+1.7+0.7*2+0.1)*2.1*2</f>
        <v>68.040000000000006</v>
      </c>
      <c r="F934" s="182">
        <v>38.770000000000003</v>
      </c>
      <c r="G934" s="278">
        <f t="shared" si="28"/>
        <v>2637.9108000000006</v>
      </c>
    </row>
    <row r="935" spans="1:7" ht="25.5" x14ac:dyDescent="0.2">
      <c r="A935" s="77" t="s">
        <v>269</v>
      </c>
      <c r="B935" s="67" t="s">
        <v>270</v>
      </c>
      <c r="C935" s="75" t="s">
        <v>1501</v>
      </c>
      <c r="D935" s="79" t="s">
        <v>16</v>
      </c>
      <c r="E935" s="181">
        <f>0.9*2*2</f>
        <v>3.6</v>
      </c>
      <c r="F935" s="182">
        <v>10.66</v>
      </c>
      <c r="G935" s="278">
        <f t="shared" si="28"/>
        <v>38.376000000000005</v>
      </c>
    </row>
    <row r="936" spans="1:7" x14ac:dyDescent="0.2">
      <c r="A936" s="77" t="s">
        <v>250</v>
      </c>
      <c r="B936" s="67" t="s">
        <v>251</v>
      </c>
      <c r="C936" s="75" t="s">
        <v>1502</v>
      </c>
      <c r="D936" s="79" t="s">
        <v>16</v>
      </c>
      <c r="E936" s="181">
        <f>4*3.5*2</f>
        <v>28</v>
      </c>
      <c r="F936" s="182">
        <v>85.7</v>
      </c>
      <c r="G936" s="278">
        <f t="shared" si="28"/>
        <v>2399.6</v>
      </c>
    </row>
    <row r="937" spans="1:7" x14ac:dyDescent="0.2">
      <c r="A937" s="77" t="s">
        <v>252</v>
      </c>
      <c r="B937" s="67" t="s">
        <v>253</v>
      </c>
      <c r="C937" s="75" t="s">
        <v>1468</v>
      </c>
      <c r="D937" s="79" t="s">
        <v>16</v>
      </c>
      <c r="E937" s="181">
        <f>(6.9*2+7.4*2+3.5*2+4*2+3.5*2+1.1*2+1.7*2)*2-(3.5*2+1.9*2+2.1+1.7)*2</f>
        <v>83.2</v>
      </c>
      <c r="F937" s="182">
        <v>8.1</v>
      </c>
      <c r="G937" s="278">
        <f t="shared" si="28"/>
        <v>673.92</v>
      </c>
    </row>
    <row r="938" spans="1:7" x14ac:dyDescent="0.2">
      <c r="A938" s="77" t="s">
        <v>56</v>
      </c>
      <c r="B938" s="67" t="s">
        <v>308</v>
      </c>
      <c r="C938" s="75" t="s">
        <v>1503</v>
      </c>
      <c r="D938" s="79" t="s">
        <v>16</v>
      </c>
      <c r="E938" s="181">
        <f>(2.1+2.1+1.2+1.2)*2</f>
        <v>13.200000000000001</v>
      </c>
      <c r="F938" s="182">
        <v>40.94</v>
      </c>
      <c r="G938" s="278">
        <f t="shared" si="28"/>
        <v>540.40800000000002</v>
      </c>
    </row>
    <row r="939" spans="1:7" x14ac:dyDescent="0.2">
      <c r="A939" s="77"/>
      <c r="B939" s="86" t="s">
        <v>272</v>
      </c>
      <c r="C939" s="195" t="s">
        <v>1047</v>
      </c>
      <c r="D939" s="79"/>
      <c r="E939" s="334"/>
      <c r="F939" s="335"/>
      <c r="G939" s="276"/>
    </row>
    <row r="940" spans="1:7" x14ac:dyDescent="0.2">
      <c r="A940" s="77" t="s">
        <v>297</v>
      </c>
      <c r="B940" s="67" t="s">
        <v>298</v>
      </c>
      <c r="C940" s="75" t="s">
        <v>1504</v>
      </c>
      <c r="D940" s="79" t="s">
        <v>16</v>
      </c>
      <c r="E940" s="181">
        <f>51.06*2+5*2*2.6+(6.9+6.9+7.4+7.4)*2.6*2</f>
        <v>276.84000000000003</v>
      </c>
      <c r="F940" s="182">
        <v>5.22</v>
      </c>
      <c r="G940" s="278">
        <f t="shared" si="28"/>
        <v>1445.1048000000001</v>
      </c>
    </row>
    <row r="941" spans="1:7" x14ac:dyDescent="0.2">
      <c r="A941" s="77" t="s">
        <v>273</v>
      </c>
      <c r="B941" s="67" t="s">
        <v>274</v>
      </c>
      <c r="C941" s="75" t="s">
        <v>1505</v>
      </c>
      <c r="D941" s="79" t="s">
        <v>16</v>
      </c>
      <c r="E941" s="181">
        <f>51.06*2+5*2*2.6+(6.9+6.9+7.4+7.4)*2.6*2</f>
        <v>276.84000000000003</v>
      </c>
      <c r="F941" s="182">
        <v>1.9</v>
      </c>
      <c r="G941" s="278">
        <f t="shared" si="28"/>
        <v>525.99599999999998</v>
      </c>
    </row>
    <row r="942" spans="1:7" x14ac:dyDescent="0.2">
      <c r="A942" s="77" t="s">
        <v>275</v>
      </c>
      <c r="B942" s="67" t="s">
        <v>1882</v>
      </c>
      <c r="C942" s="67" t="s">
        <v>1506</v>
      </c>
      <c r="D942" s="79" t="s">
        <v>16</v>
      </c>
      <c r="E942" s="181">
        <f>51.06*2+5*2*2.6+(6.9+6.9+7.4+7.4)*2.6*2</f>
        <v>276.84000000000003</v>
      </c>
      <c r="F942" s="182">
        <v>12.9</v>
      </c>
      <c r="G942" s="278">
        <f t="shared" si="28"/>
        <v>3571.2360000000003</v>
      </c>
    </row>
    <row r="943" spans="1:7" x14ac:dyDescent="0.2">
      <c r="A943" s="77" t="s">
        <v>39</v>
      </c>
      <c r="B943" s="67" t="s">
        <v>303</v>
      </c>
      <c r="C943" s="67" t="s">
        <v>40</v>
      </c>
      <c r="D943" s="79" t="s">
        <v>16</v>
      </c>
      <c r="E943" s="181">
        <f>10.8+13.2*2.36+14.85+20.1*2.36</f>
        <v>104.238</v>
      </c>
      <c r="F943" s="182">
        <v>2.91</v>
      </c>
      <c r="G943" s="278">
        <f t="shared" si="28"/>
        <v>303.33258000000001</v>
      </c>
    </row>
    <row r="944" spans="1:7" x14ac:dyDescent="0.2">
      <c r="A944" s="77" t="s">
        <v>41</v>
      </c>
      <c r="B944" s="67" t="s">
        <v>42</v>
      </c>
      <c r="C944" s="75" t="s">
        <v>1507</v>
      </c>
      <c r="D944" s="79" t="s">
        <v>16</v>
      </c>
      <c r="E944" s="181">
        <f>E940+E925</f>
        <v>406.76</v>
      </c>
      <c r="F944" s="182">
        <v>4.6100000000000003</v>
      </c>
      <c r="G944" s="278">
        <f t="shared" si="28"/>
        <v>1875.1636000000001</v>
      </c>
    </row>
    <row r="945" spans="1:42" x14ac:dyDescent="0.2">
      <c r="A945" s="77"/>
      <c r="B945" s="86" t="s">
        <v>291</v>
      </c>
      <c r="C945" s="195" t="s">
        <v>1518</v>
      </c>
      <c r="D945" s="79"/>
      <c r="E945" s="334"/>
      <c r="F945" s="335"/>
      <c r="G945" s="276"/>
    </row>
    <row r="946" spans="1:42" x14ac:dyDescent="0.2">
      <c r="A946" s="77" t="s">
        <v>292</v>
      </c>
      <c r="B946" s="67" t="s">
        <v>293</v>
      </c>
      <c r="C946" s="75" t="s">
        <v>1508</v>
      </c>
      <c r="D946" s="79" t="s">
        <v>17</v>
      </c>
      <c r="E946" s="181">
        <v>6</v>
      </c>
      <c r="F946" s="182">
        <v>368.42</v>
      </c>
      <c r="G946" s="278">
        <f t="shared" si="28"/>
        <v>2210.52</v>
      </c>
    </row>
    <row r="947" spans="1:42" x14ac:dyDescent="0.2">
      <c r="A947" s="77" t="s">
        <v>57</v>
      </c>
      <c r="B947" s="77" t="s">
        <v>294</v>
      </c>
      <c r="C947" s="75" t="s">
        <v>1509</v>
      </c>
      <c r="D947" s="79" t="s">
        <v>17</v>
      </c>
      <c r="E947" s="181">
        <v>2</v>
      </c>
      <c r="F947" s="182">
        <v>777.78</v>
      </c>
      <c r="G947" s="278">
        <f t="shared" si="28"/>
        <v>1555.56</v>
      </c>
    </row>
    <row r="948" spans="1:42" x14ac:dyDescent="0.2">
      <c r="A948" s="77"/>
      <c r="B948" s="86" t="s">
        <v>285</v>
      </c>
      <c r="C948" s="195" t="s">
        <v>1519</v>
      </c>
      <c r="D948" s="79"/>
      <c r="E948" s="334"/>
      <c r="F948" s="335"/>
      <c r="G948" s="276"/>
    </row>
    <row r="949" spans="1:42" x14ac:dyDescent="0.2">
      <c r="A949" s="77" t="s">
        <v>277</v>
      </c>
      <c r="B949" s="67" t="s">
        <v>278</v>
      </c>
      <c r="C949" s="75" t="s">
        <v>1510</v>
      </c>
      <c r="D949" s="79" t="s">
        <v>17</v>
      </c>
      <c r="E949" s="181">
        <v>10</v>
      </c>
      <c r="F949" s="182">
        <v>33.200000000000003</v>
      </c>
      <c r="G949" s="278">
        <f t="shared" si="28"/>
        <v>332</v>
      </c>
    </row>
    <row r="950" spans="1:42" x14ac:dyDescent="0.2">
      <c r="A950" s="77" t="s">
        <v>279</v>
      </c>
      <c r="B950" s="77" t="s">
        <v>280</v>
      </c>
      <c r="C950" s="75" t="s">
        <v>1511</v>
      </c>
      <c r="D950" s="79" t="s">
        <v>17</v>
      </c>
      <c r="E950" s="181">
        <v>2</v>
      </c>
      <c r="F950" s="182">
        <v>78.8</v>
      </c>
      <c r="G950" s="278">
        <f t="shared" si="28"/>
        <v>157.6</v>
      </c>
    </row>
    <row r="951" spans="1:42" ht="25.5" x14ac:dyDescent="0.2">
      <c r="A951" s="77" t="s">
        <v>281</v>
      </c>
      <c r="B951" s="67" t="s">
        <v>282</v>
      </c>
      <c r="C951" s="75" t="s">
        <v>1512</v>
      </c>
      <c r="D951" s="79" t="s">
        <v>17</v>
      </c>
      <c r="E951" s="181">
        <v>14</v>
      </c>
      <c r="F951" s="182">
        <v>38</v>
      </c>
      <c r="G951" s="278">
        <f t="shared" si="28"/>
        <v>532</v>
      </c>
    </row>
    <row r="952" spans="1:42" ht="25.5" x14ac:dyDescent="0.2">
      <c r="A952" s="77" t="s">
        <v>283</v>
      </c>
      <c r="B952" s="67" t="s">
        <v>284</v>
      </c>
      <c r="C952" s="75" t="s">
        <v>1513</v>
      </c>
      <c r="D952" s="79" t="s">
        <v>17</v>
      </c>
      <c r="E952" s="181">
        <v>2</v>
      </c>
      <c r="F952" s="182">
        <v>82.3</v>
      </c>
      <c r="G952" s="278">
        <f t="shared" si="28"/>
        <v>164.6</v>
      </c>
    </row>
    <row r="953" spans="1:42" x14ac:dyDescent="0.2">
      <c r="A953" s="77"/>
      <c r="B953" s="86" t="s">
        <v>288</v>
      </c>
      <c r="C953" s="195" t="s">
        <v>1520</v>
      </c>
      <c r="D953" s="79"/>
      <c r="E953" s="334"/>
      <c r="F953" s="335"/>
      <c r="G953" s="276"/>
    </row>
    <row r="954" spans="1:42" ht="25.5" x14ac:dyDescent="0.2">
      <c r="A954" s="77" t="s">
        <v>286</v>
      </c>
      <c r="B954" s="67" t="s">
        <v>1883</v>
      </c>
      <c r="C954" s="75" t="s">
        <v>1884</v>
      </c>
      <c r="D954" s="79" t="s">
        <v>16</v>
      </c>
      <c r="E954" s="181">
        <v>100</v>
      </c>
      <c r="F954" s="182">
        <v>10</v>
      </c>
      <c r="G954" s="278">
        <f>F954*E954</f>
        <v>1000</v>
      </c>
    </row>
    <row r="955" spans="1:42" x14ac:dyDescent="0.2">
      <c r="A955" s="77" t="s">
        <v>286</v>
      </c>
      <c r="B955" s="67" t="s">
        <v>1885</v>
      </c>
      <c r="C955" s="75" t="s">
        <v>1514</v>
      </c>
      <c r="D955" s="79" t="s">
        <v>16</v>
      </c>
      <c r="E955" s="181">
        <v>2.12</v>
      </c>
      <c r="F955" s="182">
        <v>4.5999999999999996</v>
      </c>
      <c r="G955" s="278">
        <f>F955*E955</f>
        <v>9.7519999999999989</v>
      </c>
    </row>
    <row r="956" spans="1:42" s="171" customFormat="1" ht="22.5" customHeight="1" x14ac:dyDescent="0.2">
      <c r="A956" s="126"/>
      <c r="B956" s="126" t="s">
        <v>2192</v>
      </c>
      <c r="C956" s="186" t="s">
        <v>2197</v>
      </c>
      <c r="D956" s="129"/>
      <c r="E956" s="126"/>
      <c r="F956" s="126"/>
      <c r="G956" s="280">
        <f>SUM(G914:G955)</f>
        <v>38877.546979999992</v>
      </c>
      <c r="H956" s="267"/>
      <c r="I956" s="267"/>
      <c r="J956" s="267"/>
      <c r="K956" s="267"/>
      <c r="L956" s="267"/>
      <c r="M956" s="267"/>
      <c r="N956" s="267"/>
      <c r="O956" s="267"/>
      <c r="P956" s="267"/>
      <c r="Q956" s="267"/>
      <c r="R956" s="267"/>
      <c r="S956" s="267"/>
      <c r="T956" s="267"/>
      <c r="U956" s="267"/>
      <c r="V956" s="267"/>
      <c r="W956" s="267"/>
      <c r="X956" s="267"/>
      <c r="Y956" s="267"/>
      <c r="Z956" s="267"/>
      <c r="AA956" s="267"/>
      <c r="AB956" s="267"/>
      <c r="AC956" s="267"/>
      <c r="AD956" s="267"/>
      <c r="AE956" s="267"/>
      <c r="AF956" s="267"/>
      <c r="AG956" s="267"/>
      <c r="AH956" s="267"/>
      <c r="AI956" s="267"/>
      <c r="AJ956" s="267"/>
      <c r="AK956" s="267"/>
      <c r="AL956" s="267"/>
      <c r="AM956" s="267"/>
      <c r="AN956" s="267"/>
      <c r="AO956" s="267"/>
      <c r="AP956" s="267"/>
    </row>
    <row r="957" spans="1:42" ht="7.5" customHeight="1" x14ac:dyDescent="0.25">
      <c r="A957" s="294"/>
      <c r="B957" s="294"/>
      <c r="C957" s="295"/>
      <c r="D957" s="296"/>
      <c r="E957" s="297"/>
      <c r="F957" s="297"/>
      <c r="G957" s="298"/>
    </row>
    <row r="958" spans="1:42" s="172" customFormat="1" ht="22.5" customHeight="1" x14ac:dyDescent="0.2">
      <c r="A958" s="178"/>
      <c r="B958" s="178" t="s">
        <v>2193</v>
      </c>
      <c r="C958" s="110" t="s">
        <v>2198</v>
      </c>
      <c r="D958" s="187"/>
      <c r="E958" s="178"/>
      <c r="F958" s="178"/>
      <c r="G958" s="281"/>
      <c r="H958" s="264"/>
      <c r="I958" s="264"/>
      <c r="J958" s="264"/>
      <c r="K958" s="264"/>
      <c r="L958" s="264"/>
      <c r="M958" s="264"/>
      <c r="N958" s="264"/>
      <c r="O958" s="264"/>
      <c r="P958" s="264"/>
      <c r="Q958" s="264"/>
      <c r="R958" s="264"/>
      <c r="S958" s="264"/>
      <c r="T958" s="264"/>
      <c r="U958" s="264"/>
      <c r="V958" s="264"/>
      <c r="W958" s="264"/>
      <c r="X958" s="264"/>
      <c r="Y958" s="264"/>
      <c r="Z958" s="264"/>
      <c r="AA958" s="264"/>
      <c r="AB958" s="264"/>
      <c r="AC958" s="264"/>
      <c r="AD958" s="264"/>
      <c r="AE958" s="264"/>
      <c r="AF958" s="264"/>
      <c r="AG958" s="264"/>
      <c r="AH958" s="264"/>
      <c r="AI958" s="264"/>
      <c r="AJ958" s="264"/>
      <c r="AK958" s="264"/>
      <c r="AL958" s="264"/>
      <c r="AM958" s="264"/>
      <c r="AN958" s="264"/>
      <c r="AO958" s="264"/>
      <c r="AP958" s="264"/>
    </row>
    <row r="959" spans="1:42" x14ac:dyDescent="0.2">
      <c r="A959" s="77" t="s">
        <v>423</v>
      </c>
      <c r="B959" s="67" t="s">
        <v>1886</v>
      </c>
      <c r="C959" s="61" t="s">
        <v>1887</v>
      </c>
      <c r="D959" s="189" t="s">
        <v>17</v>
      </c>
      <c r="E959" s="181">
        <v>18</v>
      </c>
      <c r="F959" s="182">
        <v>23.33</v>
      </c>
      <c r="G959" s="278">
        <f>E959*F959</f>
        <v>419.93999999999994</v>
      </c>
    </row>
    <row r="960" spans="1:42" ht="25.5" x14ac:dyDescent="0.2">
      <c r="A960" s="77" t="s">
        <v>1888</v>
      </c>
      <c r="B960" s="67" t="s">
        <v>354</v>
      </c>
      <c r="C960" s="75" t="s">
        <v>1889</v>
      </c>
      <c r="D960" s="79"/>
      <c r="E960" s="334"/>
      <c r="F960" s="335"/>
      <c r="G960" s="278"/>
    </row>
    <row r="961" spans="1:7" ht="25.5" x14ac:dyDescent="0.2">
      <c r="A961" s="77" t="s">
        <v>1890</v>
      </c>
      <c r="B961" s="67" t="s">
        <v>1891</v>
      </c>
      <c r="C961" s="75" t="s">
        <v>1892</v>
      </c>
      <c r="D961" s="189" t="s">
        <v>1</v>
      </c>
      <c r="E961" s="181">
        <v>85</v>
      </c>
      <c r="F961" s="182">
        <v>12.89</v>
      </c>
      <c r="G961" s="278">
        <f>E961*F961</f>
        <v>1095.6500000000001</v>
      </c>
    </row>
    <row r="962" spans="1:7" ht="25.5" x14ac:dyDescent="0.2">
      <c r="A962" s="77" t="s">
        <v>1893</v>
      </c>
      <c r="B962" s="67" t="s">
        <v>1894</v>
      </c>
      <c r="C962" s="75" t="s">
        <v>357</v>
      </c>
      <c r="D962" s="189" t="s">
        <v>1</v>
      </c>
      <c r="E962" s="181">
        <v>20</v>
      </c>
      <c r="F962" s="182">
        <v>14.74</v>
      </c>
      <c r="G962" s="278">
        <f>E962*F962</f>
        <v>294.8</v>
      </c>
    </row>
    <row r="963" spans="1:7" ht="38.25" x14ac:dyDescent="0.2">
      <c r="A963" s="77" t="s">
        <v>427</v>
      </c>
      <c r="B963" s="67" t="s">
        <v>1895</v>
      </c>
      <c r="C963" s="67" t="s">
        <v>1896</v>
      </c>
      <c r="D963" s="189"/>
      <c r="E963" s="334"/>
      <c r="F963" s="335"/>
      <c r="G963" s="278"/>
    </row>
    <row r="964" spans="1:7" x14ac:dyDescent="0.2">
      <c r="A964" s="77" t="s">
        <v>428</v>
      </c>
      <c r="B964" s="67" t="s">
        <v>360</v>
      </c>
      <c r="C964" s="75" t="s">
        <v>1897</v>
      </c>
      <c r="D964" s="189" t="s">
        <v>17</v>
      </c>
      <c r="E964" s="181">
        <v>8</v>
      </c>
      <c r="F964" s="182">
        <v>11.45</v>
      </c>
      <c r="G964" s="278">
        <f>E964*F964</f>
        <v>91.6</v>
      </c>
    </row>
    <row r="965" spans="1:7" ht="51" x14ac:dyDescent="0.2">
      <c r="A965" s="77" t="s">
        <v>429</v>
      </c>
      <c r="B965" s="196" t="s">
        <v>1898</v>
      </c>
      <c r="C965" s="75" t="s">
        <v>1899</v>
      </c>
      <c r="D965" s="189" t="s">
        <v>17</v>
      </c>
      <c r="E965" s="181">
        <v>8</v>
      </c>
      <c r="F965" s="182">
        <v>11.2</v>
      </c>
      <c r="G965" s="278">
        <f>E965*F965</f>
        <v>89.6</v>
      </c>
    </row>
    <row r="966" spans="1:7" ht="25.5" x14ac:dyDescent="0.2">
      <c r="A966" s="77" t="s">
        <v>430</v>
      </c>
      <c r="B966" s="67" t="s">
        <v>1189</v>
      </c>
      <c r="C966" s="75" t="s">
        <v>1900</v>
      </c>
      <c r="D966" s="189"/>
      <c r="E966" s="334"/>
      <c r="F966" s="335"/>
      <c r="G966" s="278"/>
    </row>
    <row r="967" spans="1:7" ht="25.5" x14ac:dyDescent="0.2">
      <c r="A967" s="77" t="s">
        <v>431</v>
      </c>
      <c r="B967" s="67" t="s">
        <v>1901</v>
      </c>
      <c r="C967" s="75" t="s">
        <v>1902</v>
      </c>
      <c r="D967" s="189" t="s">
        <v>1</v>
      </c>
      <c r="E967" s="181">
        <v>85</v>
      </c>
      <c r="F967" s="182">
        <v>7.12</v>
      </c>
      <c r="G967" s="278">
        <f t="shared" ref="G967:G968" si="29">E967*F967</f>
        <v>605.20000000000005</v>
      </c>
    </row>
    <row r="968" spans="1:7" x14ac:dyDescent="0.2">
      <c r="A968" s="77" t="s">
        <v>432</v>
      </c>
      <c r="B968" s="67" t="s">
        <v>365</v>
      </c>
      <c r="C968" s="75" t="s">
        <v>366</v>
      </c>
      <c r="D968" s="189" t="s">
        <v>1</v>
      </c>
      <c r="E968" s="181">
        <v>20</v>
      </c>
      <c r="F968" s="182">
        <v>7.12</v>
      </c>
      <c r="G968" s="278">
        <f t="shared" si="29"/>
        <v>142.4</v>
      </c>
    </row>
    <row r="969" spans="1:7" x14ac:dyDescent="0.2">
      <c r="A969" s="77" t="s">
        <v>433</v>
      </c>
      <c r="B969" s="77" t="s">
        <v>367</v>
      </c>
      <c r="C969" s="197" t="s">
        <v>368</v>
      </c>
      <c r="D969" s="189"/>
      <c r="E969" s="334"/>
      <c r="F969" s="335"/>
      <c r="G969" s="278"/>
    </row>
    <row r="970" spans="1:7" ht="25.5" x14ac:dyDescent="0.2">
      <c r="A970" s="77" t="s">
        <v>434</v>
      </c>
      <c r="B970" s="67" t="s">
        <v>1903</v>
      </c>
      <c r="C970" s="75" t="s">
        <v>1903</v>
      </c>
      <c r="D970" s="189" t="s">
        <v>17</v>
      </c>
      <c r="E970" s="181">
        <v>8</v>
      </c>
      <c r="F970" s="182">
        <v>53.22</v>
      </c>
      <c r="G970" s="278">
        <f>E970*F970</f>
        <v>425.76</v>
      </c>
    </row>
    <row r="971" spans="1:7" x14ac:dyDescent="0.2">
      <c r="A971" s="77" t="s">
        <v>435</v>
      </c>
      <c r="B971" s="77" t="s">
        <v>370</v>
      </c>
      <c r="C971" s="197" t="s">
        <v>1904</v>
      </c>
      <c r="D971" s="189"/>
      <c r="E971" s="334"/>
      <c r="F971" s="335"/>
      <c r="G971" s="278"/>
    </row>
    <row r="972" spans="1:7" x14ac:dyDescent="0.2">
      <c r="A972" s="77" t="s">
        <v>437</v>
      </c>
      <c r="B972" s="67" t="s">
        <v>374</v>
      </c>
      <c r="C972" s="75" t="s">
        <v>1905</v>
      </c>
      <c r="D972" s="189" t="s">
        <v>17</v>
      </c>
      <c r="E972" s="181">
        <v>24</v>
      </c>
      <c r="F972" s="182">
        <v>41.75</v>
      </c>
      <c r="G972" s="278">
        <f t="shared" ref="G972:G974" si="30">E972*F972</f>
        <v>1002</v>
      </c>
    </row>
    <row r="973" spans="1:7" x14ac:dyDescent="0.2">
      <c r="A973" s="77" t="s">
        <v>438</v>
      </c>
      <c r="B973" s="67" t="s">
        <v>376</v>
      </c>
      <c r="C973" s="75" t="s">
        <v>377</v>
      </c>
      <c r="D973" s="189" t="s">
        <v>17</v>
      </c>
      <c r="E973" s="181">
        <v>70</v>
      </c>
      <c r="F973" s="182">
        <v>18.600000000000001</v>
      </c>
      <c r="G973" s="278">
        <f t="shared" si="30"/>
        <v>1302</v>
      </c>
    </row>
    <row r="974" spans="1:7" x14ac:dyDescent="0.2">
      <c r="A974" s="77" t="s">
        <v>1906</v>
      </c>
      <c r="B974" s="67" t="s">
        <v>1907</v>
      </c>
      <c r="C974" s="75" t="s">
        <v>1908</v>
      </c>
      <c r="D974" s="189" t="s">
        <v>17</v>
      </c>
      <c r="E974" s="181">
        <v>10</v>
      </c>
      <c r="F974" s="182">
        <v>61.08</v>
      </c>
      <c r="G974" s="278">
        <f t="shared" si="30"/>
        <v>610.79999999999995</v>
      </c>
    </row>
    <row r="975" spans="1:7" x14ac:dyDescent="0.2">
      <c r="A975" s="77" t="s">
        <v>440</v>
      </c>
      <c r="B975" s="67" t="s">
        <v>380</v>
      </c>
      <c r="C975" s="75" t="s">
        <v>381</v>
      </c>
      <c r="D975" s="189"/>
      <c r="E975" s="334"/>
      <c r="F975" s="335"/>
      <c r="G975" s="278"/>
    </row>
    <row r="976" spans="1:7" x14ac:dyDescent="0.2">
      <c r="A976" s="77" t="s">
        <v>442</v>
      </c>
      <c r="B976" s="67" t="s">
        <v>384</v>
      </c>
      <c r="C976" s="75" t="s">
        <v>385</v>
      </c>
      <c r="D976" s="189" t="s">
        <v>17</v>
      </c>
      <c r="E976" s="181">
        <v>1</v>
      </c>
      <c r="F976" s="182">
        <v>235.59</v>
      </c>
      <c r="G976" s="278">
        <f t="shared" ref="G976:G977" si="31">E976*F976</f>
        <v>235.59</v>
      </c>
    </row>
    <row r="977" spans="1:7" ht="25.5" x14ac:dyDescent="0.2">
      <c r="A977" s="77" t="s">
        <v>1909</v>
      </c>
      <c r="B977" s="67" t="s">
        <v>1910</v>
      </c>
      <c r="C977" s="75" t="s">
        <v>387</v>
      </c>
      <c r="D977" s="189" t="s">
        <v>17</v>
      </c>
      <c r="E977" s="181">
        <v>1</v>
      </c>
      <c r="F977" s="182">
        <v>254.42</v>
      </c>
      <c r="G977" s="278">
        <f t="shared" si="31"/>
        <v>254.42</v>
      </c>
    </row>
    <row r="978" spans="1:7" ht="25.5" x14ac:dyDescent="0.2">
      <c r="A978" s="77" t="s">
        <v>444</v>
      </c>
      <c r="B978" s="67" t="s">
        <v>388</v>
      </c>
      <c r="C978" s="75" t="s">
        <v>1911</v>
      </c>
      <c r="D978" s="189"/>
      <c r="E978" s="334"/>
      <c r="F978" s="335"/>
      <c r="G978" s="278"/>
    </row>
    <row r="979" spans="1:7" x14ac:dyDescent="0.2">
      <c r="A979" s="77" t="s">
        <v>445</v>
      </c>
      <c r="B979" s="67" t="s">
        <v>390</v>
      </c>
      <c r="C979" s="67" t="s">
        <v>390</v>
      </c>
      <c r="D979" s="189" t="s">
        <v>1</v>
      </c>
      <c r="E979" s="181">
        <v>86</v>
      </c>
      <c r="F979" s="182">
        <v>12.32</v>
      </c>
      <c r="G979" s="278">
        <f t="shared" ref="G979:G980" si="32">E979*F979</f>
        <v>1059.52</v>
      </c>
    </row>
    <row r="980" spans="1:7" x14ac:dyDescent="0.2">
      <c r="A980" s="77" t="s">
        <v>446</v>
      </c>
      <c r="B980" s="67" t="s">
        <v>391</v>
      </c>
      <c r="C980" s="75" t="s">
        <v>391</v>
      </c>
      <c r="D980" s="189" t="s">
        <v>1</v>
      </c>
      <c r="E980" s="181">
        <v>42</v>
      </c>
      <c r="F980" s="182">
        <v>17.89</v>
      </c>
      <c r="G980" s="278">
        <f t="shared" si="32"/>
        <v>751.38</v>
      </c>
    </row>
    <row r="981" spans="1:7" x14ac:dyDescent="0.2">
      <c r="A981" s="77" t="s">
        <v>447</v>
      </c>
      <c r="B981" s="67" t="s">
        <v>392</v>
      </c>
      <c r="C981" s="75" t="s">
        <v>1912</v>
      </c>
      <c r="D981" s="189"/>
      <c r="E981" s="334"/>
      <c r="F981" s="335"/>
      <c r="G981" s="278"/>
    </row>
    <row r="982" spans="1:7" x14ac:dyDescent="0.2">
      <c r="A982" s="77" t="s">
        <v>448</v>
      </c>
      <c r="B982" s="67" t="s">
        <v>394</v>
      </c>
      <c r="C982" s="75" t="s">
        <v>394</v>
      </c>
      <c r="D982" s="189" t="s">
        <v>1</v>
      </c>
      <c r="E982" s="181">
        <v>38</v>
      </c>
      <c r="F982" s="182">
        <v>10.38</v>
      </c>
      <c r="G982" s="278">
        <f t="shared" ref="G982:G984" si="33">E982*F982</f>
        <v>394.44000000000005</v>
      </c>
    </row>
    <row r="983" spans="1:7" x14ac:dyDescent="0.2">
      <c r="A983" s="77" t="s">
        <v>449</v>
      </c>
      <c r="B983" s="67" t="s">
        <v>1913</v>
      </c>
      <c r="C983" s="75" t="s">
        <v>1913</v>
      </c>
      <c r="D983" s="189" t="s">
        <v>1</v>
      </c>
      <c r="E983" s="181">
        <v>14</v>
      </c>
      <c r="F983" s="182">
        <v>13.28</v>
      </c>
      <c r="G983" s="278">
        <f t="shared" si="33"/>
        <v>185.92</v>
      </c>
    </row>
    <row r="984" spans="1:7" x14ac:dyDescent="0.2">
      <c r="A984" s="77" t="s">
        <v>450</v>
      </c>
      <c r="B984" s="67" t="s">
        <v>396</v>
      </c>
      <c r="C984" s="75" t="s">
        <v>396</v>
      </c>
      <c r="D984" s="189" t="s">
        <v>1</v>
      </c>
      <c r="E984" s="181">
        <v>16</v>
      </c>
      <c r="F984" s="182">
        <v>14.84</v>
      </c>
      <c r="G984" s="278">
        <f t="shared" si="33"/>
        <v>237.44</v>
      </c>
    </row>
    <row r="985" spans="1:7" ht="38.25" x14ac:dyDescent="0.2">
      <c r="A985" s="77" t="s">
        <v>451</v>
      </c>
      <c r="B985" s="67" t="s">
        <v>1914</v>
      </c>
      <c r="C985" s="75" t="s">
        <v>1915</v>
      </c>
      <c r="D985" s="189"/>
      <c r="E985" s="334"/>
      <c r="F985" s="335"/>
      <c r="G985" s="278"/>
    </row>
    <row r="986" spans="1:7" x14ac:dyDescent="0.2">
      <c r="A986" s="77" t="s">
        <v>452</v>
      </c>
      <c r="B986" s="67" t="s">
        <v>365</v>
      </c>
      <c r="C986" s="75" t="s">
        <v>366</v>
      </c>
      <c r="D986" s="189" t="s">
        <v>1</v>
      </c>
      <c r="E986" s="181">
        <v>86</v>
      </c>
      <c r="F986" s="182">
        <v>7.12</v>
      </c>
      <c r="G986" s="278">
        <f t="shared" ref="G986:G990" si="34">E986*F986</f>
        <v>612.32000000000005</v>
      </c>
    </row>
    <row r="987" spans="1:7" x14ac:dyDescent="0.2">
      <c r="A987" s="77" t="s">
        <v>453</v>
      </c>
      <c r="B987" s="67" t="s">
        <v>397</v>
      </c>
      <c r="C987" s="67" t="s">
        <v>398</v>
      </c>
      <c r="D987" s="189" t="s">
        <v>1</v>
      </c>
      <c r="E987" s="181">
        <v>42</v>
      </c>
      <c r="F987" s="182">
        <v>7.67</v>
      </c>
      <c r="G987" s="278">
        <f t="shared" si="34"/>
        <v>322.14</v>
      </c>
    </row>
    <row r="988" spans="1:7" ht="51" x14ac:dyDescent="0.2">
      <c r="A988" s="77" t="s">
        <v>1916</v>
      </c>
      <c r="B988" s="67" t="s">
        <v>1917</v>
      </c>
      <c r="C988" s="67" t="s">
        <v>1918</v>
      </c>
      <c r="D988" s="189" t="s">
        <v>17</v>
      </c>
      <c r="E988" s="181">
        <v>4</v>
      </c>
      <c r="F988" s="182">
        <v>38.24</v>
      </c>
      <c r="G988" s="278">
        <f t="shared" si="34"/>
        <v>152.96</v>
      </c>
    </row>
    <row r="989" spans="1:7" ht="25.5" x14ac:dyDescent="0.2">
      <c r="A989" s="77" t="s">
        <v>455</v>
      </c>
      <c r="B989" s="67" t="s">
        <v>1919</v>
      </c>
      <c r="C989" s="75" t="s">
        <v>1920</v>
      </c>
      <c r="D989" s="189" t="s">
        <v>17</v>
      </c>
      <c r="E989" s="181">
        <v>2</v>
      </c>
      <c r="F989" s="182">
        <v>96.22</v>
      </c>
      <c r="G989" s="278">
        <f t="shared" si="34"/>
        <v>192.44</v>
      </c>
    </row>
    <row r="990" spans="1:7" ht="51" x14ac:dyDescent="0.2">
      <c r="A990" s="77" t="s">
        <v>456</v>
      </c>
      <c r="B990" s="198" t="s">
        <v>1921</v>
      </c>
      <c r="C990" s="75" t="s">
        <v>1922</v>
      </c>
      <c r="D990" s="189" t="s">
        <v>17</v>
      </c>
      <c r="E990" s="181">
        <v>4</v>
      </c>
      <c r="F990" s="182">
        <v>104.53</v>
      </c>
      <c r="G990" s="278">
        <f t="shared" si="34"/>
        <v>418.12</v>
      </c>
    </row>
    <row r="991" spans="1:7" x14ac:dyDescent="0.2">
      <c r="A991" s="77" t="s">
        <v>457</v>
      </c>
      <c r="B991" s="67" t="s">
        <v>404</v>
      </c>
      <c r="C991" s="75" t="s">
        <v>1923</v>
      </c>
      <c r="D991" s="189"/>
      <c r="E991" s="334"/>
      <c r="F991" s="335"/>
      <c r="G991" s="278"/>
    </row>
    <row r="992" spans="1:7" x14ac:dyDescent="0.2">
      <c r="A992" s="77" t="s">
        <v>458</v>
      </c>
      <c r="B992" s="67" t="s">
        <v>406</v>
      </c>
      <c r="C992" s="75" t="s">
        <v>1924</v>
      </c>
      <c r="D992" s="189" t="s">
        <v>17</v>
      </c>
      <c r="E992" s="181">
        <v>2</v>
      </c>
      <c r="F992" s="182">
        <v>171.42</v>
      </c>
      <c r="G992" s="278">
        <f t="shared" ref="G992:G993" si="35">E992*F992</f>
        <v>342.84</v>
      </c>
    </row>
    <row r="993" spans="1:42" x14ac:dyDescent="0.2">
      <c r="A993" s="77" t="s">
        <v>459</v>
      </c>
      <c r="B993" s="67" t="s">
        <v>407</v>
      </c>
      <c r="C993" s="75" t="s">
        <v>408</v>
      </c>
      <c r="D993" s="189" t="s">
        <v>17</v>
      </c>
      <c r="E993" s="181">
        <v>2</v>
      </c>
      <c r="F993" s="182">
        <v>204.07</v>
      </c>
      <c r="G993" s="278">
        <f t="shared" si="35"/>
        <v>408.14</v>
      </c>
    </row>
    <row r="994" spans="1:42" ht="25.5" x14ac:dyDescent="0.2">
      <c r="A994" s="77" t="s">
        <v>460</v>
      </c>
      <c r="B994" s="67" t="s">
        <v>1925</v>
      </c>
      <c r="C994" s="75" t="s">
        <v>410</v>
      </c>
      <c r="D994" s="189"/>
      <c r="E994" s="334"/>
      <c r="F994" s="335"/>
      <c r="G994" s="278"/>
    </row>
    <row r="995" spans="1:42" x14ac:dyDescent="0.2">
      <c r="A995" s="77" t="s">
        <v>461</v>
      </c>
      <c r="B995" s="67" t="s">
        <v>411</v>
      </c>
      <c r="C995" s="75" t="s">
        <v>412</v>
      </c>
      <c r="D995" s="189" t="s">
        <v>17</v>
      </c>
      <c r="E995" s="181">
        <v>2</v>
      </c>
      <c r="F995" s="182">
        <v>475.37</v>
      </c>
      <c r="G995" s="278">
        <f t="shared" ref="G995" si="36">E995*F995</f>
        <v>950.74</v>
      </c>
    </row>
    <row r="996" spans="1:42" x14ac:dyDescent="0.2">
      <c r="A996" s="77" t="s">
        <v>462</v>
      </c>
      <c r="B996" s="77" t="s">
        <v>413</v>
      </c>
      <c r="C996" s="75" t="s">
        <v>1926</v>
      </c>
      <c r="D996" s="189"/>
      <c r="E996" s="334"/>
      <c r="F996" s="335"/>
      <c r="G996" s="278"/>
    </row>
    <row r="997" spans="1:42" x14ac:dyDescent="0.2">
      <c r="A997" s="77" t="s">
        <v>1927</v>
      </c>
      <c r="B997" s="67" t="s">
        <v>1928</v>
      </c>
      <c r="C997" s="75" t="s">
        <v>1928</v>
      </c>
      <c r="D997" s="189" t="s">
        <v>17</v>
      </c>
      <c r="E997" s="181">
        <v>2</v>
      </c>
      <c r="F997" s="182">
        <v>473.12</v>
      </c>
      <c r="G997" s="278">
        <f t="shared" ref="G997:G1000" si="37">E997*F997</f>
        <v>946.24</v>
      </c>
    </row>
    <row r="998" spans="1:42" x14ac:dyDescent="0.2">
      <c r="A998" s="77" t="s">
        <v>465</v>
      </c>
      <c r="B998" s="67" t="s">
        <v>417</v>
      </c>
      <c r="C998" s="75" t="s">
        <v>1929</v>
      </c>
      <c r="D998" s="189" t="s">
        <v>17</v>
      </c>
      <c r="E998" s="181">
        <v>2</v>
      </c>
      <c r="F998" s="182">
        <v>209.85</v>
      </c>
      <c r="G998" s="278">
        <f t="shared" si="37"/>
        <v>419.7</v>
      </c>
    </row>
    <row r="999" spans="1:42" ht="25.5" x14ac:dyDescent="0.2">
      <c r="A999" s="77" t="s">
        <v>466</v>
      </c>
      <c r="B999" s="67" t="s">
        <v>419</v>
      </c>
      <c r="C999" s="75" t="s">
        <v>1930</v>
      </c>
      <c r="D999" s="189" t="s">
        <v>17</v>
      </c>
      <c r="E999" s="181">
        <v>2</v>
      </c>
      <c r="F999" s="182">
        <v>209.85</v>
      </c>
      <c r="G999" s="278">
        <f t="shared" si="37"/>
        <v>419.7</v>
      </c>
    </row>
    <row r="1000" spans="1:42" x14ac:dyDescent="0.2">
      <c r="A1000" s="77" t="s">
        <v>467</v>
      </c>
      <c r="B1000" s="67" t="s">
        <v>421</v>
      </c>
      <c r="C1000" s="75" t="s">
        <v>422</v>
      </c>
      <c r="D1000" s="189" t="s">
        <v>17</v>
      </c>
      <c r="E1000" s="181">
        <v>2</v>
      </c>
      <c r="F1000" s="182">
        <v>295.05</v>
      </c>
      <c r="G1000" s="278">
        <f t="shared" si="37"/>
        <v>590.1</v>
      </c>
    </row>
    <row r="1001" spans="1:42" s="171" customFormat="1" ht="22.5" customHeight="1" x14ac:dyDescent="0.2">
      <c r="A1001" s="126"/>
      <c r="B1001" s="126" t="s">
        <v>2194</v>
      </c>
      <c r="C1001" s="192" t="s">
        <v>2199</v>
      </c>
      <c r="D1001" s="129"/>
      <c r="E1001" s="126"/>
      <c r="F1001" s="126"/>
      <c r="G1001" s="280">
        <f>SUM(G959:G1000)</f>
        <v>14973.900000000001</v>
      </c>
      <c r="H1001" s="267"/>
      <c r="I1001" s="267"/>
      <c r="J1001" s="267"/>
      <c r="K1001" s="267"/>
      <c r="L1001" s="267"/>
      <c r="M1001" s="267"/>
      <c r="N1001" s="267"/>
      <c r="O1001" s="267"/>
      <c r="P1001" s="267"/>
      <c r="Q1001" s="267"/>
      <c r="R1001" s="267"/>
      <c r="S1001" s="267"/>
      <c r="T1001" s="267"/>
      <c r="U1001" s="267"/>
      <c r="V1001" s="267"/>
      <c r="W1001" s="267"/>
      <c r="X1001" s="267"/>
      <c r="Y1001" s="267"/>
      <c r="Z1001" s="267"/>
      <c r="AA1001" s="267"/>
      <c r="AB1001" s="267"/>
      <c r="AC1001" s="267"/>
      <c r="AD1001" s="267"/>
      <c r="AE1001" s="267"/>
      <c r="AF1001" s="267"/>
      <c r="AG1001" s="267"/>
      <c r="AH1001" s="267"/>
      <c r="AI1001" s="267"/>
      <c r="AJ1001" s="267"/>
      <c r="AK1001" s="267"/>
      <c r="AL1001" s="267"/>
      <c r="AM1001" s="267"/>
      <c r="AN1001" s="267"/>
      <c r="AO1001" s="267"/>
      <c r="AP1001" s="267"/>
    </row>
    <row r="1002" spans="1:42" ht="7.5" customHeight="1" x14ac:dyDescent="0.25">
      <c r="A1002" s="294"/>
      <c r="B1002" s="299"/>
      <c r="C1002" s="300"/>
      <c r="D1002" s="296"/>
      <c r="E1002" s="297"/>
      <c r="F1002" s="297"/>
      <c r="G1002" s="298"/>
    </row>
    <row r="1003" spans="1:42" s="167" customFormat="1" ht="22.5" customHeight="1" x14ac:dyDescent="0.25">
      <c r="A1003" s="177"/>
      <c r="B1003" s="178" t="s">
        <v>2195</v>
      </c>
      <c r="C1003" s="193" t="s">
        <v>2200</v>
      </c>
      <c r="D1003" s="187"/>
      <c r="E1003" s="188"/>
      <c r="F1003" s="188"/>
      <c r="G1003" s="301"/>
      <c r="H1003" s="258"/>
      <c r="I1003" s="258"/>
      <c r="J1003" s="258"/>
      <c r="K1003" s="258"/>
      <c r="L1003" s="258"/>
      <c r="M1003" s="258"/>
      <c r="N1003" s="258"/>
      <c r="O1003" s="258"/>
      <c r="P1003" s="258"/>
      <c r="Q1003" s="258"/>
      <c r="R1003" s="258"/>
      <c r="S1003" s="258"/>
      <c r="T1003" s="258"/>
      <c r="U1003" s="258"/>
      <c r="V1003" s="258"/>
      <c r="W1003" s="258"/>
      <c r="X1003" s="258"/>
      <c r="Y1003" s="258"/>
      <c r="Z1003" s="258"/>
      <c r="AA1003" s="258"/>
      <c r="AB1003" s="258"/>
      <c r="AC1003" s="258"/>
      <c r="AD1003" s="258"/>
      <c r="AE1003" s="258"/>
      <c r="AF1003" s="258"/>
      <c r="AG1003" s="258"/>
      <c r="AH1003" s="258"/>
      <c r="AI1003" s="258"/>
      <c r="AJ1003" s="258"/>
      <c r="AK1003" s="258"/>
      <c r="AL1003" s="258"/>
      <c r="AM1003" s="258"/>
      <c r="AN1003" s="258"/>
      <c r="AO1003" s="258"/>
      <c r="AP1003" s="258"/>
    </row>
    <row r="1004" spans="1:42" x14ac:dyDescent="0.2">
      <c r="A1004" s="77" t="s">
        <v>619</v>
      </c>
      <c r="B1004" s="67" t="s">
        <v>500</v>
      </c>
      <c r="C1004" s="67" t="s">
        <v>737</v>
      </c>
      <c r="D1004" s="189" t="s">
        <v>139</v>
      </c>
      <c r="E1004" s="181">
        <v>4</v>
      </c>
      <c r="F1004" s="182">
        <v>2026</v>
      </c>
      <c r="G1004" s="278">
        <f t="shared" ref="G1004:G1016" si="38">E1004*F1004</f>
        <v>8104</v>
      </c>
    </row>
    <row r="1005" spans="1:42" x14ac:dyDescent="0.2">
      <c r="A1005" s="77" t="s">
        <v>1649</v>
      </c>
      <c r="B1005" s="67" t="s">
        <v>1650</v>
      </c>
      <c r="C1005" s="67" t="s">
        <v>1651</v>
      </c>
      <c r="D1005" s="189" t="s">
        <v>139</v>
      </c>
      <c r="E1005" s="181">
        <v>8</v>
      </c>
      <c r="F1005" s="182">
        <v>262.8</v>
      </c>
      <c r="G1005" s="278">
        <f t="shared" si="38"/>
        <v>2102.4</v>
      </c>
    </row>
    <row r="1006" spans="1:42" x14ac:dyDescent="0.2">
      <c r="A1006" s="77" t="s">
        <v>620</v>
      </c>
      <c r="B1006" s="67" t="s">
        <v>501</v>
      </c>
      <c r="C1006" s="67" t="s">
        <v>738</v>
      </c>
      <c r="D1006" s="189" t="s">
        <v>17</v>
      </c>
      <c r="E1006" s="181">
        <v>4</v>
      </c>
      <c r="F1006" s="182">
        <v>150</v>
      </c>
      <c r="G1006" s="278">
        <f t="shared" si="38"/>
        <v>600</v>
      </c>
    </row>
    <row r="1007" spans="1:42" x14ac:dyDescent="0.2">
      <c r="A1007" s="77" t="s">
        <v>621</v>
      </c>
      <c r="B1007" s="67" t="s">
        <v>502</v>
      </c>
      <c r="C1007" s="67" t="s">
        <v>739</v>
      </c>
      <c r="D1007" s="189" t="s">
        <v>17</v>
      </c>
      <c r="E1007" s="181">
        <v>4</v>
      </c>
      <c r="F1007" s="182">
        <v>25</v>
      </c>
      <c r="G1007" s="278">
        <f t="shared" si="38"/>
        <v>100</v>
      </c>
    </row>
    <row r="1008" spans="1:42" ht="25.5" x14ac:dyDescent="0.2">
      <c r="A1008" s="77" t="s">
        <v>622</v>
      </c>
      <c r="B1008" s="67" t="s">
        <v>503</v>
      </c>
      <c r="C1008" s="67" t="s">
        <v>740</v>
      </c>
      <c r="D1008" s="189" t="s">
        <v>17</v>
      </c>
      <c r="E1008" s="181">
        <v>4</v>
      </c>
      <c r="F1008" s="182">
        <v>40</v>
      </c>
      <c r="G1008" s="278">
        <f t="shared" si="38"/>
        <v>160</v>
      </c>
    </row>
    <row r="1009" spans="1:42" x14ac:dyDescent="0.2">
      <c r="A1009" s="77" t="s">
        <v>629</v>
      </c>
      <c r="B1009" s="67" t="s">
        <v>510</v>
      </c>
      <c r="C1009" s="67" t="s">
        <v>747</v>
      </c>
      <c r="D1009" s="189" t="s">
        <v>17</v>
      </c>
      <c r="E1009" s="181">
        <v>14</v>
      </c>
      <c r="F1009" s="182">
        <v>46.2</v>
      </c>
      <c r="G1009" s="278">
        <f t="shared" si="38"/>
        <v>646.80000000000007</v>
      </c>
    </row>
    <row r="1010" spans="1:42" x14ac:dyDescent="0.2">
      <c r="A1010" s="77" t="s">
        <v>628</v>
      </c>
      <c r="B1010" s="67" t="s">
        <v>509</v>
      </c>
      <c r="C1010" s="67" t="s">
        <v>746</v>
      </c>
      <c r="D1010" s="189" t="s">
        <v>17</v>
      </c>
      <c r="E1010" s="181">
        <v>7</v>
      </c>
      <c r="F1010" s="182">
        <v>118.3</v>
      </c>
      <c r="G1010" s="278">
        <f t="shared" si="38"/>
        <v>828.1</v>
      </c>
    </row>
    <row r="1011" spans="1:42" x14ac:dyDescent="0.2">
      <c r="A1011" s="77" t="s">
        <v>630</v>
      </c>
      <c r="B1011" s="67" t="s">
        <v>511</v>
      </c>
      <c r="C1011" s="67" t="s">
        <v>748</v>
      </c>
      <c r="D1011" s="189" t="s">
        <v>139</v>
      </c>
      <c r="E1011" s="181">
        <v>0.5</v>
      </c>
      <c r="F1011" s="182">
        <v>500</v>
      </c>
      <c r="G1011" s="278">
        <f t="shared" si="38"/>
        <v>250</v>
      </c>
    </row>
    <row r="1012" spans="1:42" ht="25.5" x14ac:dyDescent="0.2">
      <c r="A1012" s="77" t="s">
        <v>707</v>
      </c>
      <c r="B1012" s="67" t="s">
        <v>588</v>
      </c>
      <c r="C1012" s="67" t="s">
        <v>825</v>
      </c>
      <c r="D1012" s="189" t="s">
        <v>17</v>
      </c>
      <c r="E1012" s="181">
        <v>7</v>
      </c>
      <c r="F1012" s="182">
        <v>21.08</v>
      </c>
      <c r="G1012" s="278">
        <f t="shared" si="38"/>
        <v>147.56</v>
      </c>
    </row>
    <row r="1013" spans="1:42" ht="25.5" x14ac:dyDescent="0.2">
      <c r="A1013" s="77" t="s">
        <v>708</v>
      </c>
      <c r="B1013" s="67" t="s">
        <v>589</v>
      </c>
      <c r="C1013" s="67" t="s">
        <v>826</v>
      </c>
      <c r="D1013" s="189" t="s">
        <v>17</v>
      </c>
      <c r="E1013" s="181">
        <v>7</v>
      </c>
      <c r="F1013" s="182">
        <v>31.73</v>
      </c>
      <c r="G1013" s="278">
        <f t="shared" si="38"/>
        <v>222.11</v>
      </c>
    </row>
    <row r="1014" spans="1:42" x14ac:dyDescent="0.2">
      <c r="A1014" s="77" t="s">
        <v>631</v>
      </c>
      <c r="B1014" s="67" t="s">
        <v>512</v>
      </c>
      <c r="C1014" s="67" t="s">
        <v>749</v>
      </c>
      <c r="D1014" s="189" t="s">
        <v>830</v>
      </c>
      <c r="E1014" s="181">
        <v>5</v>
      </c>
      <c r="F1014" s="182">
        <v>36.159999999999997</v>
      </c>
      <c r="G1014" s="278">
        <f t="shared" si="38"/>
        <v>180.79999999999998</v>
      </c>
    </row>
    <row r="1015" spans="1:42" x14ac:dyDescent="0.2">
      <c r="A1015" s="77" t="s">
        <v>632</v>
      </c>
      <c r="B1015" s="67" t="s">
        <v>513</v>
      </c>
      <c r="C1015" s="67" t="s">
        <v>750</v>
      </c>
      <c r="D1015" s="189" t="s">
        <v>830</v>
      </c>
      <c r="E1015" s="181">
        <v>5</v>
      </c>
      <c r="F1015" s="182">
        <v>33.39</v>
      </c>
      <c r="G1015" s="278">
        <f t="shared" si="38"/>
        <v>166.95</v>
      </c>
    </row>
    <row r="1016" spans="1:42" x14ac:dyDescent="0.2">
      <c r="A1016" s="77" t="s">
        <v>633</v>
      </c>
      <c r="B1016" s="67" t="s">
        <v>514</v>
      </c>
      <c r="C1016" s="67" t="s">
        <v>751</v>
      </c>
      <c r="D1016" s="189" t="s">
        <v>830</v>
      </c>
      <c r="E1016" s="181">
        <v>5</v>
      </c>
      <c r="F1016" s="182">
        <v>29.67</v>
      </c>
      <c r="G1016" s="278">
        <f t="shared" si="38"/>
        <v>148.35000000000002</v>
      </c>
    </row>
    <row r="1017" spans="1:42" ht="22.5" customHeight="1" x14ac:dyDescent="0.2">
      <c r="A1017" s="191"/>
      <c r="B1017" s="126" t="s">
        <v>2196</v>
      </c>
      <c r="C1017" s="192" t="s">
        <v>2201</v>
      </c>
      <c r="D1017" s="129"/>
      <c r="E1017" s="137"/>
      <c r="F1017" s="137"/>
      <c r="G1017" s="280">
        <f>SUM(G1004:G1016)</f>
        <v>13657.07</v>
      </c>
    </row>
    <row r="1018" spans="1:42" ht="7.5" customHeight="1" x14ac:dyDescent="0.25">
      <c r="A1018" s="56"/>
      <c r="B1018" s="57"/>
      <c r="C1018" s="58"/>
      <c r="D1018" s="84"/>
      <c r="E1018" s="59"/>
      <c r="F1018" s="59"/>
      <c r="G1018" s="60"/>
    </row>
    <row r="1019" spans="1:42" s="172" customFormat="1" ht="22.5" customHeight="1" x14ac:dyDescent="0.2">
      <c r="A1019" s="178"/>
      <c r="B1019" s="178" t="s">
        <v>2172</v>
      </c>
      <c r="C1019" s="179" t="s">
        <v>2202</v>
      </c>
      <c r="D1019" s="199"/>
      <c r="E1019" s="187"/>
      <c r="F1019" s="187"/>
      <c r="G1019" s="187"/>
      <c r="H1019" s="264"/>
      <c r="I1019" s="264"/>
      <c r="J1019" s="264"/>
      <c r="K1019" s="264"/>
      <c r="L1019" s="264"/>
      <c r="M1019" s="264"/>
      <c r="N1019" s="264"/>
      <c r="O1019" s="264"/>
      <c r="P1019" s="264"/>
      <c r="Q1019" s="264"/>
      <c r="R1019" s="264"/>
      <c r="S1019" s="264"/>
      <c r="T1019" s="264"/>
      <c r="U1019" s="264"/>
      <c r="V1019" s="264"/>
      <c r="W1019" s="264"/>
      <c r="X1019" s="264"/>
      <c r="Y1019" s="264"/>
      <c r="Z1019" s="264"/>
      <c r="AA1019" s="264"/>
      <c r="AB1019" s="264"/>
      <c r="AC1019" s="264"/>
      <c r="AD1019" s="264"/>
      <c r="AE1019" s="264"/>
      <c r="AF1019" s="264"/>
      <c r="AG1019" s="264"/>
      <c r="AH1019" s="264"/>
      <c r="AI1019" s="264"/>
      <c r="AJ1019" s="264"/>
      <c r="AK1019" s="264"/>
      <c r="AL1019" s="264"/>
      <c r="AM1019" s="264"/>
      <c r="AN1019" s="264"/>
      <c r="AO1019" s="264"/>
      <c r="AP1019" s="264"/>
    </row>
    <row r="1020" spans="1:42" x14ac:dyDescent="0.2">
      <c r="A1020" s="86" t="s">
        <v>62</v>
      </c>
      <c r="B1020" s="180" t="s">
        <v>63</v>
      </c>
      <c r="C1020" s="64" t="s">
        <v>998</v>
      </c>
      <c r="D1020" s="79"/>
      <c r="E1020" s="334"/>
      <c r="F1020" s="335"/>
      <c r="G1020" s="277"/>
    </row>
    <row r="1021" spans="1:42" ht="38.25" x14ac:dyDescent="0.2">
      <c r="A1021" s="77" t="s">
        <v>867</v>
      </c>
      <c r="B1021" s="67" t="s">
        <v>1672</v>
      </c>
      <c r="C1021" s="67" t="s">
        <v>1673</v>
      </c>
      <c r="D1021" s="79" t="s">
        <v>15</v>
      </c>
      <c r="E1021" s="69">
        <v>70.2</v>
      </c>
      <c r="F1021" s="63">
        <v>9.2100000000000009</v>
      </c>
      <c r="G1021" s="278">
        <f t="shared" ref="G1021:G1034" si="39">E1021*F1021</f>
        <v>646.54200000000003</v>
      </c>
    </row>
    <row r="1022" spans="1:42" ht="25.5" x14ac:dyDescent="0.2">
      <c r="A1022" s="77" t="s">
        <v>14</v>
      </c>
      <c r="B1022" s="67" t="s">
        <v>311</v>
      </c>
      <c r="C1022" s="75" t="s">
        <v>873</v>
      </c>
      <c r="D1022" s="79" t="s">
        <v>15</v>
      </c>
      <c r="E1022" s="181">
        <v>7.2</v>
      </c>
      <c r="F1022" s="182">
        <v>253.15</v>
      </c>
      <c r="G1022" s="278">
        <f t="shared" si="39"/>
        <v>1822.68</v>
      </c>
    </row>
    <row r="1023" spans="1:42" x14ac:dyDescent="0.2">
      <c r="A1023" s="77" t="s">
        <v>58</v>
      </c>
      <c r="B1023" s="67" t="s">
        <v>312</v>
      </c>
      <c r="C1023" s="75" t="s">
        <v>997</v>
      </c>
      <c r="D1023" s="79" t="s">
        <v>15</v>
      </c>
      <c r="E1023" s="181">
        <v>7.2</v>
      </c>
      <c r="F1023" s="182">
        <f>F1022*0.1535</f>
        <v>38.858525</v>
      </c>
      <c r="G1023" s="278">
        <f t="shared" si="39"/>
        <v>279.78138000000001</v>
      </c>
    </row>
    <row r="1024" spans="1:42" x14ac:dyDescent="0.2">
      <c r="A1024" s="77" t="s">
        <v>136</v>
      </c>
      <c r="B1024" s="67" t="s">
        <v>327</v>
      </c>
      <c r="C1024" s="75" t="s">
        <v>1464</v>
      </c>
      <c r="D1024" s="79" t="s">
        <v>16</v>
      </c>
      <c r="E1024" s="181">
        <f>600.34-252.42-235.92</f>
        <v>112.00000000000009</v>
      </c>
      <c r="F1024" s="182">
        <v>12.2</v>
      </c>
      <c r="G1024" s="278">
        <f t="shared" si="39"/>
        <v>1366.400000000001</v>
      </c>
    </row>
    <row r="1025" spans="1:7" ht="25.5" x14ac:dyDescent="0.2">
      <c r="A1025" s="77" t="s">
        <v>135</v>
      </c>
      <c r="B1025" s="67" t="s">
        <v>295</v>
      </c>
      <c r="C1025" s="75" t="s">
        <v>296</v>
      </c>
      <c r="D1025" s="79" t="s">
        <v>17</v>
      </c>
      <c r="E1025" s="181">
        <v>95</v>
      </c>
      <c r="F1025" s="182">
        <v>14.1</v>
      </c>
      <c r="G1025" s="278">
        <f t="shared" si="39"/>
        <v>1339.5</v>
      </c>
    </row>
    <row r="1026" spans="1:7" ht="25.5" x14ac:dyDescent="0.2">
      <c r="A1026" s="77" t="s">
        <v>131</v>
      </c>
      <c r="B1026" s="67" t="s">
        <v>245</v>
      </c>
      <c r="C1026" s="75" t="s">
        <v>1525</v>
      </c>
      <c r="D1026" s="79" t="s">
        <v>16</v>
      </c>
      <c r="E1026" s="181">
        <v>58</v>
      </c>
      <c r="F1026" s="182">
        <v>3.34</v>
      </c>
      <c r="G1026" s="278">
        <f t="shared" si="39"/>
        <v>193.72</v>
      </c>
    </row>
    <row r="1027" spans="1:7" ht="25.5" x14ac:dyDescent="0.2">
      <c r="A1027" s="77" t="s">
        <v>130</v>
      </c>
      <c r="B1027" s="67" t="s">
        <v>313</v>
      </c>
      <c r="C1027" s="75" t="s">
        <v>1526</v>
      </c>
      <c r="D1027" s="79" t="s">
        <v>1</v>
      </c>
      <c r="E1027" s="181">
        <v>121.5</v>
      </c>
      <c r="F1027" s="182">
        <v>2.34</v>
      </c>
      <c r="G1027" s="278">
        <f t="shared" si="39"/>
        <v>284.31</v>
      </c>
    </row>
    <row r="1028" spans="1:7" x14ac:dyDescent="0.2">
      <c r="A1028" s="77" t="s">
        <v>127</v>
      </c>
      <c r="B1028" s="67" t="s">
        <v>314</v>
      </c>
      <c r="C1028" s="75" t="s">
        <v>1573</v>
      </c>
      <c r="D1028" s="79" t="s">
        <v>1</v>
      </c>
      <c r="E1028" s="181">
        <v>148.80000000000001</v>
      </c>
      <c r="F1028" s="182">
        <v>7.65</v>
      </c>
      <c r="G1028" s="278">
        <f t="shared" si="39"/>
        <v>1138.3200000000002</v>
      </c>
    </row>
    <row r="1029" spans="1:7" ht="38.25" x14ac:dyDescent="0.2">
      <c r="A1029" s="77" t="s">
        <v>137</v>
      </c>
      <c r="B1029" s="67" t="s">
        <v>1931</v>
      </c>
      <c r="C1029" s="75" t="s">
        <v>1574</v>
      </c>
      <c r="D1029" s="79" t="s">
        <v>16</v>
      </c>
      <c r="E1029" s="181">
        <v>60</v>
      </c>
      <c r="F1029" s="182">
        <v>13.36</v>
      </c>
      <c r="G1029" s="278">
        <f t="shared" si="39"/>
        <v>801.59999999999991</v>
      </c>
    </row>
    <row r="1030" spans="1:7" x14ac:dyDescent="0.2">
      <c r="A1030" s="77" t="s">
        <v>1932</v>
      </c>
      <c r="B1030" s="67" t="s">
        <v>1933</v>
      </c>
      <c r="C1030" s="67" t="s">
        <v>1934</v>
      </c>
      <c r="D1030" s="79" t="s">
        <v>1</v>
      </c>
      <c r="E1030" s="69">
        <v>22.5</v>
      </c>
      <c r="F1030" s="63">
        <v>8.1999999999999993</v>
      </c>
      <c r="G1030" s="35">
        <f t="shared" si="39"/>
        <v>184.49999999999997</v>
      </c>
    </row>
    <row r="1031" spans="1:7" x14ac:dyDescent="0.2">
      <c r="A1031" s="77" t="s">
        <v>0</v>
      </c>
      <c r="B1031" s="67" t="s">
        <v>2</v>
      </c>
      <c r="C1031" s="75" t="s">
        <v>13</v>
      </c>
      <c r="D1031" s="79" t="s">
        <v>16</v>
      </c>
      <c r="E1031" s="181">
        <v>217</v>
      </c>
      <c r="F1031" s="182">
        <v>26.58</v>
      </c>
      <c r="G1031" s="278">
        <f t="shared" si="39"/>
        <v>5767.86</v>
      </c>
    </row>
    <row r="1032" spans="1:7" ht="25.5" x14ac:dyDescent="0.2">
      <c r="A1032" s="77" t="s">
        <v>1935</v>
      </c>
      <c r="B1032" s="67" t="s">
        <v>1682</v>
      </c>
      <c r="C1032" s="75" t="s">
        <v>1524</v>
      </c>
      <c r="D1032" s="79" t="s">
        <v>139</v>
      </c>
      <c r="E1032" s="181">
        <v>1</v>
      </c>
      <c r="F1032" s="182">
        <v>530.5</v>
      </c>
      <c r="G1032" s="278">
        <f t="shared" si="39"/>
        <v>530.5</v>
      </c>
    </row>
    <row r="1033" spans="1:7" x14ac:dyDescent="0.2">
      <c r="A1033" s="77" t="s">
        <v>1684</v>
      </c>
      <c r="B1033" s="67" t="s">
        <v>1685</v>
      </c>
      <c r="C1033" s="75" t="s">
        <v>1686</v>
      </c>
      <c r="D1033" s="79" t="s">
        <v>16</v>
      </c>
      <c r="E1033" s="181">
        <v>301.10000000000002</v>
      </c>
      <c r="F1033" s="182">
        <v>2.65</v>
      </c>
      <c r="G1033" s="278">
        <f t="shared" si="39"/>
        <v>797.91500000000008</v>
      </c>
    </row>
    <row r="1034" spans="1:7" ht="25.5" x14ac:dyDescent="0.2">
      <c r="A1034" s="77" t="s">
        <v>1687</v>
      </c>
      <c r="B1034" s="67" t="s">
        <v>1936</v>
      </c>
      <c r="C1034" s="75" t="s">
        <v>1689</v>
      </c>
      <c r="D1034" s="79" t="s">
        <v>1690</v>
      </c>
      <c r="E1034" s="181">
        <v>60</v>
      </c>
      <c r="F1034" s="182">
        <v>13.42</v>
      </c>
      <c r="G1034" s="278">
        <f t="shared" si="39"/>
        <v>805.2</v>
      </c>
    </row>
    <row r="1035" spans="1:7" x14ac:dyDescent="0.2">
      <c r="A1035" s="86" t="s">
        <v>64</v>
      </c>
      <c r="B1035" s="180" t="s">
        <v>65</v>
      </c>
      <c r="C1035" s="64" t="s">
        <v>1521</v>
      </c>
      <c r="D1035" s="79"/>
      <c r="E1035" s="334"/>
      <c r="F1035" s="335"/>
      <c r="G1035" s="277"/>
    </row>
    <row r="1036" spans="1:7" x14ac:dyDescent="0.2">
      <c r="A1036" s="77" t="s">
        <v>21</v>
      </c>
      <c r="B1036" s="67" t="s">
        <v>320</v>
      </c>
      <c r="C1036" s="75" t="s">
        <v>194</v>
      </c>
      <c r="D1036" s="79" t="s">
        <v>15</v>
      </c>
      <c r="E1036" s="181">
        <f>100*0.6*0.8</f>
        <v>48</v>
      </c>
      <c r="F1036" s="182">
        <v>11.79</v>
      </c>
      <c r="G1036" s="278">
        <f t="shared" ref="G1036" si="40">E1036*F1036</f>
        <v>565.91999999999996</v>
      </c>
    </row>
    <row r="1037" spans="1:7" x14ac:dyDescent="0.2">
      <c r="A1037" s="86" t="s">
        <v>874</v>
      </c>
      <c r="B1037" s="86" t="s">
        <v>875</v>
      </c>
      <c r="C1037" s="86" t="s">
        <v>1701</v>
      </c>
      <c r="D1037" s="79"/>
      <c r="E1037" s="332"/>
      <c r="F1037" s="326"/>
      <c r="G1037" s="35"/>
    </row>
    <row r="1038" spans="1:7" x14ac:dyDescent="0.2">
      <c r="A1038" s="77" t="s">
        <v>877</v>
      </c>
      <c r="B1038" s="61" t="s">
        <v>878</v>
      </c>
      <c r="C1038" s="75" t="s">
        <v>879</v>
      </c>
      <c r="D1038" s="79"/>
      <c r="E1038" s="327"/>
      <c r="F1038" s="326"/>
      <c r="G1038" s="36"/>
    </row>
    <row r="1039" spans="1:7" x14ac:dyDescent="0.2">
      <c r="A1039" s="77" t="s">
        <v>880</v>
      </c>
      <c r="B1039" s="67" t="s">
        <v>881</v>
      </c>
      <c r="C1039" s="67" t="s">
        <v>882</v>
      </c>
      <c r="D1039" s="79" t="s">
        <v>16</v>
      </c>
      <c r="E1039" s="69">
        <v>7.4</v>
      </c>
      <c r="F1039" s="63">
        <v>15.01</v>
      </c>
      <c r="G1039" s="35">
        <f t="shared" ref="G1039:G1046" si="41">E1039*F1039</f>
        <v>111.074</v>
      </c>
    </row>
    <row r="1040" spans="1:7" x14ac:dyDescent="0.2">
      <c r="A1040" s="77" t="s">
        <v>895</v>
      </c>
      <c r="B1040" s="67" t="s">
        <v>896</v>
      </c>
      <c r="C1040" s="67" t="s">
        <v>897</v>
      </c>
      <c r="D1040" s="79" t="s">
        <v>898</v>
      </c>
      <c r="E1040" s="69">
        <v>132</v>
      </c>
      <c r="F1040" s="63">
        <v>0.99</v>
      </c>
      <c r="G1040" s="35">
        <f t="shared" si="41"/>
        <v>130.68</v>
      </c>
    </row>
    <row r="1041" spans="1:7" x14ac:dyDescent="0.2">
      <c r="A1041" s="77" t="s">
        <v>902</v>
      </c>
      <c r="B1041" s="61" t="s">
        <v>903</v>
      </c>
      <c r="C1041" s="75" t="s">
        <v>904</v>
      </c>
      <c r="D1041" s="79"/>
      <c r="E1041" s="327"/>
      <c r="F1041" s="326"/>
      <c r="G1041" s="36"/>
    </row>
    <row r="1042" spans="1:7" x14ac:dyDescent="0.2">
      <c r="A1042" s="77" t="s">
        <v>905</v>
      </c>
      <c r="B1042" s="67" t="s">
        <v>906</v>
      </c>
      <c r="C1042" s="67" t="s">
        <v>907</v>
      </c>
      <c r="D1042" s="79" t="s">
        <v>15</v>
      </c>
      <c r="E1042" s="69">
        <v>0.53</v>
      </c>
      <c r="F1042" s="63">
        <v>107.91</v>
      </c>
      <c r="G1042" s="35">
        <f t="shared" si="41"/>
        <v>57.192300000000003</v>
      </c>
    </row>
    <row r="1043" spans="1:7" ht="25.5" x14ac:dyDescent="0.2">
      <c r="A1043" s="77" t="s">
        <v>908</v>
      </c>
      <c r="B1043" s="67" t="s">
        <v>909</v>
      </c>
      <c r="C1043" s="67" t="s">
        <v>910</v>
      </c>
      <c r="D1043" s="79" t="s">
        <v>15</v>
      </c>
      <c r="E1043" s="69">
        <v>1.84</v>
      </c>
      <c r="F1043" s="63">
        <v>125.42</v>
      </c>
      <c r="G1043" s="35">
        <f t="shared" si="41"/>
        <v>230.77280000000002</v>
      </c>
    </row>
    <row r="1044" spans="1:7" x14ac:dyDescent="0.2">
      <c r="A1044" s="77" t="s">
        <v>1703</v>
      </c>
      <c r="B1044" s="67" t="s">
        <v>921</v>
      </c>
      <c r="C1044" s="67" t="s">
        <v>922</v>
      </c>
      <c r="D1044" s="79" t="s">
        <v>1704</v>
      </c>
      <c r="E1044" s="69">
        <v>216</v>
      </c>
      <c r="F1044" s="63">
        <v>30</v>
      </c>
      <c r="G1044" s="35">
        <f t="shared" si="41"/>
        <v>6480</v>
      </c>
    </row>
    <row r="1045" spans="1:7" x14ac:dyDescent="0.2">
      <c r="A1045" s="77" t="s">
        <v>1705</v>
      </c>
      <c r="B1045" s="67" t="s">
        <v>1530</v>
      </c>
      <c r="C1045" s="67" t="s">
        <v>1660</v>
      </c>
      <c r="D1045" s="79" t="s">
        <v>1079</v>
      </c>
      <c r="E1045" s="69">
        <v>4</v>
      </c>
      <c r="F1045" s="63">
        <v>300</v>
      </c>
      <c r="G1045" s="35">
        <f t="shared" si="41"/>
        <v>1200</v>
      </c>
    </row>
    <row r="1046" spans="1:7" x14ac:dyDescent="0.2">
      <c r="A1046" s="77" t="s">
        <v>1706</v>
      </c>
      <c r="B1046" s="67" t="s">
        <v>925</v>
      </c>
      <c r="C1046" s="67" t="s">
        <v>926</v>
      </c>
      <c r="D1046" s="79" t="s">
        <v>17</v>
      </c>
      <c r="E1046" s="69">
        <v>16</v>
      </c>
      <c r="F1046" s="63">
        <v>30</v>
      </c>
      <c r="G1046" s="35">
        <f t="shared" si="41"/>
        <v>480</v>
      </c>
    </row>
    <row r="1047" spans="1:7" x14ac:dyDescent="0.2">
      <c r="A1047" s="86" t="s">
        <v>68</v>
      </c>
      <c r="B1047" s="86" t="s">
        <v>69</v>
      </c>
      <c r="C1047" s="86" t="s">
        <v>1075</v>
      </c>
      <c r="D1047" s="79"/>
      <c r="E1047" s="334"/>
      <c r="F1047" s="335"/>
      <c r="G1047" s="277"/>
    </row>
    <row r="1048" spans="1:7" ht="25.5" x14ac:dyDescent="0.2">
      <c r="A1048" s="77" t="s">
        <v>239</v>
      </c>
      <c r="B1048" s="67" t="s">
        <v>1707</v>
      </c>
      <c r="C1048" s="75" t="s">
        <v>1576</v>
      </c>
      <c r="D1048" s="79" t="s">
        <v>16</v>
      </c>
      <c r="E1048" s="181">
        <f>E1049+E1051</f>
        <v>1872.4</v>
      </c>
      <c r="F1048" s="182">
        <v>5.28</v>
      </c>
      <c r="G1048" s="278">
        <f t="shared" ref="G1048:G1054" si="42">E1048*F1048</f>
        <v>9886.2720000000008</v>
      </c>
    </row>
    <row r="1049" spans="1:7" x14ac:dyDescent="0.2">
      <c r="A1049" s="77" t="s">
        <v>141</v>
      </c>
      <c r="B1049" s="67" t="s">
        <v>1708</v>
      </c>
      <c r="C1049" s="75" t="s">
        <v>1709</v>
      </c>
      <c r="D1049" s="79" t="s">
        <v>16</v>
      </c>
      <c r="E1049" s="181">
        <f>1454.9</f>
        <v>1454.9</v>
      </c>
      <c r="F1049" s="182">
        <v>60.91</v>
      </c>
      <c r="G1049" s="278">
        <f t="shared" si="42"/>
        <v>88617.959000000003</v>
      </c>
    </row>
    <row r="1050" spans="1:7" x14ac:dyDescent="0.2">
      <c r="A1050" s="77" t="s">
        <v>178</v>
      </c>
      <c r="B1050" s="67" t="s">
        <v>865</v>
      </c>
      <c r="C1050" s="75" t="s">
        <v>1578</v>
      </c>
      <c r="D1050" s="79" t="s">
        <v>16</v>
      </c>
      <c r="E1050" s="181">
        <v>122.4</v>
      </c>
      <c r="F1050" s="182">
        <f>42.26</f>
        <v>42.26</v>
      </c>
      <c r="G1050" s="278">
        <f t="shared" si="42"/>
        <v>5172.6239999999998</v>
      </c>
    </row>
    <row r="1051" spans="1:7" x14ac:dyDescent="0.2">
      <c r="A1051" s="77" t="s">
        <v>142</v>
      </c>
      <c r="B1051" s="67" t="s">
        <v>330</v>
      </c>
      <c r="C1051" s="75" t="s">
        <v>1579</v>
      </c>
      <c r="D1051" s="79" t="s">
        <v>16</v>
      </c>
      <c r="E1051" s="181">
        <v>417.5</v>
      </c>
      <c r="F1051" s="182">
        <v>49.1</v>
      </c>
      <c r="G1051" s="278">
        <f t="shared" si="42"/>
        <v>20499.25</v>
      </c>
    </row>
    <row r="1052" spans="1:7" x14ac:dyDescent="0.2">
      <c r="A1052" s="77" t="s">
        <v>144</v>
      </c>
      <c r="B1052" s="67" t="s">
        <v>1937</v>
      </c>
      <c r="C1052" s="75" t="s">
        <v>1580</v>
      </c>
      <c r="D1052" s="79" t="s">
        <v>16</v>
      </c>
      <c r="E1052" s="181">
        <v>216.3</v>
      </c>
      <c r="F1052" s="182">
        <f>21.75</f>
        <v>21.75</v>
      </c>
      <c r="G1052" s="278">
        <f t="shared" si="42"/>
        <v>4704.5250000000005</v>
      </c>
    </row>
    <row r="1053" spans="1:7" x14ac:dyDescent="0.2">
      <c r="A1053" s="77" t="s">
        <v>1710</v>
      </c>
      <c r="B1053" s="67" t="s">
        <v>1938</v>
      </c>
      <c r="C1053" s="68"/>
      <c r="D1053" s="79" t="s">
        <v>16</v>
      </c>
      <c r="E1053" s="181">
        <f>49.2</f>
        <v>49.2</v>
      </c>
      <c r="F1053" s="182">
        <v>97.7</v>
      </c>
      <c r="G1053" s="278">
        <f t="shared" si="42"/>
        <v>4806.84</v>
      </c>
    </row>
    <row r="1054" spans="1:7" x14ac:dyDescent="0.2">
      <c r="A1054" s="77" t="s">
        <v>1713</v>
      </c>
      <c r="B1054" s="67" t="s">
        <v>1714</v>
      </c>
      <c r="C1054" s="67" t="s">
        <v>1939</v>
      </c>
      <c r="D1054" s="79" t="s">
        <v>16</v>
      </c>
      <c r="E1054" s="181">
        <v>27.5</v>
      </c>
      <c r="F1054" s="182">
        <v>33.31</v>
      </c>
      <c r="G1054" s="278">
        <f t="shared" si="42"/>
        <v>916.02500000000009</v>
      </c>
    </row>
    <row r="1055" spans="1:7" x14ac:dyDescent="0.2">
      <c r="A1055" s="86" t="s">
        <v>70</v>
      </c>
      <c r="B1055" s="86" t="s">
        <v>71</v>
      </c>
      <c r="C1055" s="70" t="s">
        <v>1004</v>
      </c>
      <c r="D1055" s="79"/>
      <c r="E1055" s="334"/>
      <c r="F1055" s="335"/>
      <c r="G1055" s="277"/>
    </row>
    <row r="1056" spans="1:7" ht="51" x14ac:dyDescent="0.2">
      <c r="A1056" s="77" t="s">
        <v>1716</v>
      </c>
      <c r="B1056" s="67" t="s">
        <v>1717</v>
      </c>
      <c r="C1056" s="75" t="s">
        <v>1718</v>
      </c>
      <c r="D1056" s="79" t="s">
        <v>16</v>
      </c>
      <c r="E1056" s="181">
        <f>115.9+204*0.1</f>
        <v>136.30000000000001</v>
      </c>
      <c r="F1056" s="182">
        <v>28.3</v>
      </c>
      <c r="G1056" s="278">
        <f t="shared" ref="G1056:G1064" si="43">E1056*F1056</f>
        <v>3857.2900000000004</v>
      </c>
    </row>
    <row r="1057" spans="1:7" ht="25.5" x14ac:dyDescent="0.2">
      <c r="A1057" s="77" t="s">
        <v>31</v>
      </c>
      <c r="B1057" s="67" t="s">
        <v>32</v>
      </c>
      <c r="C1057" s="75" t="s">
        <v>33</v>
      </c>
      <c r="D1057" s="79" t="s">
        <v>16</v>
      </c>
      <c r="E1057" s="181">
        <v>100.8</v>
      </c>
      <c r="F1057" s="182">
        <v>24.56</v>
      </c>
      <c r="G1057" s="278">
        <f t="shared" si="43"/>
        <v>2475.6479999999997</v>
      </c>
    </row>
    <row r="1058" spans="1:7" ht="25.5" x14ac:dyDescent="0.2">
      <c r="A1058" s="77" t="s">
        <v>196</v>
      </c>
      <c r="B1058" s="67" t="s">
        <v>331</v>
      </c>
      <c r="C1058" s="75" t="s">
        <v>1005</v>
      </c>
      <c r="D1058" s="79" t="s">
        <v>16</v>
      </c>
      <c r="E1058" s="181">
        <v>56.4</v>
      </c>
      <c r="F1058" s="182">
        <v>10.23</v>
      </c>
      <c r="G1058" s="278">
        <f t="shared" si="43"/>
        <v>576.97199999999998</v>
      </c>
    </row>
    <row r="1059" spans="1:7" ht="38.25" x14ac:dyDescent="0.2">
      <c r="A1059" s="77" t="s">
        <v>197</v>
      </c>
      <c r="B1059" s="67" t="s">
        <v>332</v>
      </c>
      <c r="C1059" s="75" t="s">
        <v>1006</v>
      </c>
      <c r="D1059" s="79" t="s">
        <v>16</v>
      </c>
      <c r="E1059" s="181">
        <f>4.5*2.8</f>
        <v>12.6</v>
      </c>
      <c r="F1059" s="182">
        <v>27.63</v>
      </c>
      <c r="G1059" s="278">
        <f t="shared" si="43"/>
        <v>348.13799999999998</v>
      </c>
    </row>
    <row r="1060" spans="1:7" ht="25.5" x14ac:dyDescent="0.2">
      <c r="A1060" s="77" t="s">
        <v>198</v>
      </c>
      <c r="B1060" s="67" t="s">
        <v>323</v>
      </c>
      <c r="C1060" s="75" t="s">
        <v>1007</v>
      </c>
      <c r="D1060" s="79" t="s">
        <v>16</v>
      </c>
      <c r="E1060" s="181">
        <v>56.4</v>
      </c>
      <c r="F1060" s="182">
        <v>22.51</v>
      </c>
      <c r="G1060" s="278">
        <f t="shared" si="43"/>
        <v>1269.5640000000001</v>
      </c>
    </row>
    <row r="1061" spans="1:7" ht="25.5" x14ac:dyDescent="0.2">
      <c r="A1061" s="77" t="s">
        <v>200</v>
      </c>
      <c r="B1061" s="67" t="s">
        <v>324</v>
      </c>
      <c r="C1061" s="75" t="s">
        <v>1008</v>
      </c>
      <c r="D1061" s="79" t="s">
        <v>16</v>
      </c>
      <c r="E1061" s="181">
        <v>16</v>
      </c>
      <c r="F1061" s="182">
        <v>28.86</v>
      </c>
      <c r="G1061" s="278">
        <f t="shared" si="43"/>
        <v>461.76</v>
      </c>
    </row>
    <row r="1062" spans="1:7" x14ac:dyDescent="0.2">
      <c r="A1062" s="77" t="s">
        <v>203</v>
      </c>
      <c r="B1062" s="67" t="s">
        <v>202</v>
      </c>
      <c r="C1062" s="75" t="s">
        <v>1010</v>
      </c>
      <c r="D1062" s="79" t="s">
        <v>16</v>
      </c>
      <c r="E1062" s="181">
        <v>56.4</v>
      </c>
      <c r="F1062" s="182">
        <v>2.64</v>
      </c>
      <c r="G1062" s="278">
        <f t="shared" si="43"/>
        <v>148.89600000000002</v>
      </c>
    </row>
    <row r="1063" spans="1:7" ht="25.5" x14ac:dyDescent="0.2">
      <c r="A1063" s="77" t="s">
        <v>87</v>
      </c>
      <c r="B1063" s="67" t="s">
        <v>1719</v>
      </c>
      <c r="C1063" s="75" t="s">
        <v>1011</v>
      </c>
      <c r="D1063" s="79" t="s">
        <v>16</v>
      </c>
      <c r="E1063" s="181">
        <v>56.4</v>
      </c>
      <c r="F1063" s="182">
        <v>2.64</v>
      </c>
      <c r="G1063" s="278">
        <f t="shared" si="43"/>
        <v>148.89600000000002</v>
      </c>
    </row>
    <row r="1064" spans="1:7" ht="25.5" x14ac:dyDescent="0.2">
      <c r="A1064" s="77" t="s">
        <v>89</v>
      </c>
      <c r="B1064" s="67" t="s">
        <v>90</v>
      </c>
      <c r="C1064" s="75" t="s">
        <v>1012</v>
      </c>
      <c r="D1064" s="79" t="s">
        <v>16</v>
      </c>
      <c r="E1064" s="181">
        <v>100.8</v>
      </c>
      <c r="F1064" s="182">
        <v>7.25</v>
      </c>
      <c r="G1064" s="278">
        <f t="shared" si="43"/>
        <v>730.8</v>
      </c>
    </row>
    <row r="1065" spans="1:7" x14ac:dyDescent="0.2">
      <c r="A1065" s="86" t="s">
        <v>72</v>
      </c>
      <c r="B1065" s="86" t="s">
        <v>73</v>
      </c>
      <c r="C1065" s="70" t="s">
        <v>1013</v>
      </c>
      <c r="D1065" s="79"/>
      <c r="E1065" s="334"/>
      <c r="F1065" s="335"/>
      <c r="G1065" s="277"/>
    </row>
    <row r="1066" spans="1:7" x14ac:dyDescent="0.2">
      <c r="A1066" s="77" t="s">
        <v>1562</v>
      </c>
      <c r="B1066" s="67" t="s">
        <v>1561</v>
      </c>
      <c r="C1066" s="75" t="s">
        <v>1635</v>
      </c>
      <c r="D1066" s="79" t="s">
        <v>16</v>
      </c>
      <c r="E1066" s="181">
        <v>109.2</v>
      </c>
      <c r="F1066" s="182">
        <v>11.8</v>
      </c>
      <c r="G1066" s="278">
        <f t="shared" ref="G1066:G1070" si="44">E1066*F1066</f>
        <v>1288.5600000000002</v>
      </c>
    </row>
    <row r="1067" spans="1:7" ht="25.5" x14ac:dyDescent="0.2">
      <c r="A1067" s="77" t="s">
        <v>140</v>
      </c>
      <c r="B1067" s="67" t="s">
        <v>1940</v>
      </c>
      <c r="C1067" s="75" t="s">
        <v>35</v>
      </c>
      <c r="D1067" s="79" t="s">
        <v>16</v>
      </c>
      <c r="E1067" s="181">
        <v>55.8</v>
      </c>
      <c r="F1067" s="182">
        <f>110*0.18*1.1*1.13</f>
        <v>24.6114</v>
      </c>
      <c r="G1067" s="278">
        <f t="shared" si="44"/>
        <v>1373.31612</v>
      </c>
    </row>
    <row r="1068" spans="1:7" x14ac:dyDescent="0.2">
      <c r="A1068" s="77" t="s">
        <v>1543</v>
      </c>
      <c r="B1068" s="67" t="s">
        <v>1545</v>
      </c>
      <c r="C1068" s="67" t="s">
        <v>1637</v>
      </c>
      <c r="D1068" s="79" t="s">
        <v>16</v>
      </c>
      <c r="E1068" s="181">
        <v>55.8</v>
      </c>
      <c r="F1068" s="182">
        <v>3.62</v>
      </c>
      <c r="G1068" s="278">
        <f t="shared" si="44"/>
        <v>201.99600000000001</v>
      </c>
    </row>
    <row r="1069" spans="1:7" ht="25.5" x14ac:dyDescent="0.2">
      <c r="A1069" s="77" t="s">
        <v>209</v>
      </c>
      <c r="B1069" s="67" t="s">
        <v>1720</v>
      </c>
      <c r="C1069" s="75" t="s">
        <v>1014</v>
      </c>
      <c r="D1069" s="79" t="s">
        <v>16</v>
      </c>
      <c r="E1069" s="181">
        <v>100.8</v>
      </c>
      <c r="F1069" s="182">
        <v>18.27</v>
      </c>
      <c r="G1069" s="278">
        <f t="shared" si="44"/>
        <v>1841.616</v>
      </c>
    </row>
    <row r="1070" spans="1:7" ht="38.25" x14ac:dyDescent="0.2">
      <c r="A1070" s="77" t="s">
        <v>1941</v>
      </c>
      <c r="B1070" s="67" t="s">
        <v>1942</v>
      </c>
      <c r="C1070" s="75" t="s">
        <v>1943</v>
      </c>
      <c r="D1070" s="79" t="s">
        <v>16</v>
      </c>
      <c r="E1070" s="181">
        <v>184.5</v>
      </c>
      <c r="F1070" s="182">
        <v>59.66</v>
      </c>
      <c r="G1070" s="278">
        <f t="shared" si="44"/>
        <v>11007.269999999999</v>
      </c>
    </row>
    <row r="1071" spans="1:7" x14ac:dyDescent="0.2">
      <c r="A1071" s="86" t="s">
        <v>74</v>
      </c>
      <c r="B1071" s="86" t="s">
        <v>99</v>
      </c>
      <c r="C1071" s="70" t="s">
        <v>1016</v>
      </c>
      <c r="D1071" s="79"/>
      <c r="E1071" s="334"/>
      <c r="F1071" s="335"/>
      <c r="G1071" s="277"/>
    </row>
    <row r="1072" spans="1:7" ht="25.5" x14ac:dyDescent="0.2">
      <c r="A1072" s="77" t="s">
        <v>91</v>
      </c>
      <c r="B1072" s="67" t="s">
        <v>1721</v>
      </c>
      <c r="C1072" s="75" t="s">
        <v>1021</v>
      </c>
      <c r="D1072" s="79" t="s">
        <v>1</v>
      </c>
      <c r="E1072" s="181">
        <v>110.8</v>
      </c>
      <c r="F1072" s="182">
        <v>14.53</v>
      </c>
      <c r="G1072" s="278">
        <f t="shared" ref="G1072:G1073" si="45">E1072*F1072</f>
        <v>1609.924</v>
      </c>
    </row>
    <row r="1073" spans="1:7" x14ac:dyDescent="0.2">
      <c r="A1073" s="77" t="s">
        <v>92</v>
      </c>
      <c r="B1073" s="67" t="s">
        <v>199</v>
      </c>
      <c r="C1073" s="75" t="s">
        <v>1023</v>
      </c>
      <c r="D1073" s="79" t="s">
        <v>16</v>
      </c>
      <c r="E1073" s="181">
        <f>100*(0.6+0.6+0.8+0.8)</f>
        <v>280</v>
      </c>
      <c r="F1073" s="182">
        <v>1.8</v>
      </c>
      <c r="G1073" s="278">
        <f t="shared" si="45"/>
        <v>504</v>
      </c>
    </row>
    <row r="1074" spans="1:7" x14ac:dyDescent="0.2">
      <c r="A1074" s="86" t="s">
        <v>75</v>
      </c>
      <c r="B1074" s="86" t="s">
        <v>76</v>
      </c>
      <c r="C1074" s="70" t="s">
        <v>1024</v>
      </c>
      <c r="D1074" s="79"/>
      <c r="E1074" s="334"/>
      <c r="F1074" s="335"/>
      <c r="G1074" s="277"/>
    </row>
    <row r="1075" spans="1:7" x14ac:dyDescent="0.2">
      <c r="A1075" s="77" t="s">
        <v>204</v>
      </c>
      <c r="B1075" s="67" t="s">
        <v>335</v>
      </c>
      <c r="C1075" s="75" t="s">
        <v>1025</v>
      </c>
      <c r="D1075" s="79" t="s">
        <v>16</v>
      </c>
      <c r="E1075" s="181">
        <v>130</v>
      </c>
      <c r="F1075" s="182">
        <v>8.43</v>
      </c>
      <c r="G1075" s="278">
        <f t="shared" ref="G1075:G1083" si="46">E1075*F1075</f>
        <v>1095.8999999999999</v>
      </c>
    </row>
    <row r="1076" spans="1:7" ht="25.5" x14ac:dyDescent="0.2">
      <c r="A1076" s="77" t="s">
        <v>38</v>
      </c>
      <c r="B1076" s="67" t="s">
        <v>1944</v>
      </c>
      <c r="C1076" s="75" t="s">
        <v>189</v>
      </c>
      <c r="D1076" s="79" t="s">
        <v>15</v>
      </c>
      <c r="E1076" s="181">
        <f>100*0.5*0.8</f>
        <v>40</v>
      </c>
      <c r="F1076" s="182">
        <v>64.2</v>
      </c>
      <c r="G1076" s="278">
        <f t="shared" si="46"/>
        <v>2568</v>
      </c>
    </row>
    <row r="1077" spans="1:7" ht="25.5" x14ac:dyDescent="0.2">
      <c r="A1077" s="77" t="s">
        <v>188</v>
      </c>
      <c r="B1077" s="67" t="s">
        <v>1723</v>
      </c>
      <c r="C1077" s="75" t="s">
        <v>1026</v>
      </c>
      <c r="D1077" s="79" t="s">
        <v>15</v>
      </c>
      <c r="E1077" s="181">
        <f>28.3*0.2</f>
        <v>5.66</v>
      </c>
      <c r="F1077" s="182">
        <v>76.349999999999994</v>
      </c>
      <c r="G1077" s="278">
        <f t="shared" si="46"/>
        <v>432.14099999999996</v>
      </c>
    </row>
    <row r="1078" spans="1:7" x14ac:dyDescent="0.2">
      <c r="A1078" s="77" t="s">
        <v>1665</v>
      </c>
      <c r="B1078" s="67" t="s">
        <v>1731</v>
      </c>
      <c r="C1078" s="75" t="s">
        <v>105</v>
      </c>
      <c r="D1078" s="79" t="s">
        <v>16</v>
      </c>
      <c r="E1078" s="181">
        <v>44</v>
      </c>
      <c r="F1078" s="182">
        <v>34.369999999999997</v>
      </c>
      <c r="G1078" s="278">
        <f t="shared" si="46"/>
        <v>1512.28</v>
      </c>
    </row>
    <row r="1079" spans="1:7" x14ac:dyDescent="0.2">
      <c r="A1079" s="77" t="s">
        <v>1667</v>
      </c>
      <c r="B1079" s="67" t="s">
        <v>106</v>
      </c>
      <c r="C1079" s="75" t="s">
        <v>1030</v>
      </c>
      <c r="D1079" s="79" t="s">
        <v>17</v>
      </c>
      <c r="E1079" s="181">
        <v>2</v>
      </c>
      <c r="F1079" s="182">
        <v>82.04</v>
      </c>
      <c r="G1079" s="278">
        <f t="shared" si="46"/>
        <v>164.08</v>
      </c>
    </row>
    <row r="1080" spans="1:7" x14ac:dyDescent="0.2">
      <c r="A1080" s="77" t="s">
        <v>1668</v>
      </c>
      <c r="B1080" s="67" t="s">
        <v>1565</v>
      </c>
      <c r="C1080" s="75" t="s">
        <v>1646</v>
      </c>
      <c r="D1080" s="79" t="s">
        <v>43</v>
      </c>
      <c r="E1080" s="181">
        <v>26</v>
      </c>
      <c r="F1080" s="182">
        <v>28.59</v>
      </c>
      <c r="G1080" s="278">
        <f t="shared" si="46"/>
        <v>743.34</v>
      </c>
    </row>
    <row r="1081" spans="1:7" ht="25.5" x14ac:dyDescent="0.2">
      <c r="A1081" s="77" t="s">
        <v>138</v>
      </c>
      <c r="B1081" s="67" t="s">
        <v>1945</v>
      </c>
      <c r="C1081" s="75" t="s">
        <v>1623</v>
      </c>
      <c r="D1081" s="79" t="s">
        <v>139</v>
      </c>
      <c r="E1081" s="181">
        <v>1</v>
      </c>
      <c r="F1081" s="182">
        <v>5979.45</v>
      </c>
      <c r="G1081" s="278">
        <f t="shared" si="46"/>
        <v>5979.45</v>
      </c>
    </row>
    <row r="1082" spans="1:7" x14ac:dyDescent="0.2">
      <c r="A1082" s="77" t="s">
        <v>1946</v>
      </c>
      <c r="B1082" s="67" t="s">
        <v>1947</v>
      </c>
      <c r="C1082" s="67" t="s">
        <v>1948</v>
      </c>
      <c r="D1082" s="79" t="s">
        <v>16</v>
      </c>
      <c r="E1082" s="181">
        <v>25.1</v>
      </c>
      <c r="F1082" s="182">
        <v>14.24</v>
      </c>
      <c r="G1082" s="278">
        <f t="shared" si="46"/>
        <v>357.42400000000004</v>
      </c>
    </row>
    <row r="1083" spans="1:7" ht="25.5" x14ac:dyDescent="0.2">
      <c r="A1083" s="77" t="s">
        <v>1949</v>
      </c>
      <c r="B1083" s="67" t="s">
        <v>1950</v>
      </c>
      <c r="C1083" s="67" t="s">
        <v>1951</v>
      </c>
      <c r="D1083" s="79" t="s">
        <v>16</v>
      </c>
      <c r="E1083" s="181">
        <v>301.10000000000002</v>
      </c>
      <c r="F1083" s="182">
        <v>6.93</v>
      </c>
      <c r="G1083" s="278">
        <f t="shared" si="46"/>
        <v>2086.623</v>
      </c>
    </row>
    <row r="1084" spans="1:7" x14ac:dyDescent="0.2">
      <c r="A1084" s="86" t="s">
        <v>77</v>
      </c>
      <c r="B1084" s="86" t="s">
        <v>107</v>
      </c>
      <c r="C1084" s="70" t="s">
        <v>1031</v>
      </c>
      <c r="D1084" s="79"/>
      <c r="E1084" s="334"/>
      <c r="F1084" s="335"/>
      <c r="G1084" s="277"/>
    </row>
    <row r="1085" spans="1:7" x14ac:dyDescent="0.2">
      <c r="A1085" s="77" t="s">
        <v>1952</v>
      </c>
      <c r="B1085" s="67" t="s">
        <v>468</v>
      </c>
      <c r="C1085" s="75" t="s">
        <v>1032</v>
      </c>
      <c r="D1085" s="79" t="s">
        <v>470</v>
      </c>
      <c r="E1085" s="181">
        <v>1</v>
      </c>
      <c r="F1085" s="181">
        <v>8091.6</v>
      </c>
      <c r="G1085" s="278">
        <f>E1085*F1085</f>
        <v>8091.6</v>
      </c>
    </row>
    <row r="1086" spans="1:7" x14ac:dyDescent="0.2">
      <c r="A1086" s="86" t="s">
        <v>1549</v>
      </c>
      <c r="B1086" s="86" t="s">
        <v>1550</v>
      </c>
      <c r="C1086" s="70" t="s">
        <v>1658</v>
      </c>
      <c r="D1086" s="79"/>
      <c r="E1086" s="181"/>
      <c r="F1086" s="181"/>
      <c r="G1086" s="35"/>
    </row>
    <row r="1087" spans="1:7" x14ac:dyDescent="0.2">
      <c r="A1087" s="77" t="s">
        <v>1735</v>
      </c>
      <c r="B1087" s="67" t="s">
        <v>1551</v>
      </c>
      <c r="C1087" s="67" t="s">
        <v>1953</v>
      </c>
      <c r="D1087" s="79" t="s">
        <v>470</v>
      </c>
      <c r="E1087" s="181">
        <v>1</v>
      </c>
      <c r="F1087" s="181">
        <v>1000</v>
      </c>
      <c r="G1087" s="35">
        <f t="shared" ref="G1087:G1090" si="47">E1087*F1087</f>
        <v>1000</v>
      </c>
    </row>
    <row r="1088" spans="1:7" x14ac:dyDescent="0.2">
      <c r="A1088" s="77" t="s">
        <v>1736</v>
      </c>
      <c r="B1088" s="67" t="s">
        <v>1737</v>
      </c>
      <c r="C1088" s="67" t="s">
        <v>1738</v>
      </c>
      <c r="D1088" s="79" t="s">
        <v>16</v>
      </c>
      <c r="E1088" s="181">
        <v>50</v>
      </c>
      <c r="F1088" s="181">
        <v>150</v>
      </c>
      <c r="G1088" s="35">
        <f t="shared" si="47"/>
        <v>7500</v>
      </c>
    </row>
    <row r="1089" spans="1:7" x14ac:dyDescent="0.2">
      <c r="A1089" s="77" t="s">
        <v>1954</v>
      </c>
      <c r="B1089" s="67" t="s">
        <v>1955</v>
      </c>
      <c r="C1089" s="67" t="s">
        <v>1956</v>
      </c>
      <c r="D1089" s="79" t="s">
        <v>898</v>
      </c>
      <c r="E1089" s="181">
        <v>1004.34</v>
      </c>
      <c r="F1089" s="181">
        <v>3.3</v>
      </c>
      <c r="G1089" s="35">
        <f t="shared" si="47"/>
        <v>3314.3220000000001</v>
      </c>
    </row>
    <row r="1090" spans="1:7" x14ac:dyDescent="0.2">
      <c r="A1090" s="77" t="s">
        <v>1957</v>
      </c>
      <c r="B1090" s="67" t="s">
        <v>1958</v>
      </c>
      <c r="C1090" s="67" t="s">
        <v>1959</v>
      </c>
      <c r="D1090" s="79" t="s">
        <v>470</v>
      </c>
      <c r="E1090" s="181">
        <v>1</v>
      </c>
      <c r="F1090" s="181">
        <v>1000</v>
      </c>
      <c r="G1090" s="35">
        <f t="shared" si="47"/>
        <v>1000</v>
      </c>
    </row>
    <row r="1091" spans="1:7" ht="25.5" x14ac:dyDescent="0.2">
      <c r="A1091" s="86" t="s">
        <v>1960</v>
      </c>
      <c r="B1091" s="180" t="s">
        <v>1961</v>
      </c>
      <c r="C1091" s="70" t="s">
        <v>1962</v>
      </c>
      <c r="D1091" s="79"/>
      <c r="E1091" s="181"/>
      <c r="F1091" s="181"/>
      <c r="G1091" s="35"/>
    </row>
    <row r="1092" spans="1:7" x14ac:dyDescent="0.2">
      <c r="A1092" s="77" t="s">
        <v>1963</v>
      </c>
      <c r="B1092" s="67" t="s">
        <v>1964</v>
      </c>
      <c r="C1092" s="75"/>
      <c r="D1092" s="79" t="s">
        <v>16</v>
      </c>
      <c r="E1092" s="181">
        <v>189</v>
      </c>
      <c r="F1092" s="181">
        <v>55</v>
      </c>
      <c r="G1092" s="35">
        <f>E1092*F1092</f>
        <v>10395</v>
      </c>
    </row>
    <row r="1093" spans="1:7" x14ac:dyDescent="0.2">
      <c r="A1093" s="86" t="s">
        <v>78</v>
      </c>
      <c r="B1093" s="86" t="s">
        <v>1739</v>
      </c>
      <c r="C1093" s="86" t="s">
        <v>1033</v>
      </c>
      <c r="D1093" s="79"/>
      <c r="E1093" s="332"/>
      <c r="F1093" s="326"/>
      <c r="G1093" s="35"/>
    </row>
    <row r="1094" spans="1:7" x14ac:dyDescent="0.2">
      <c r="A1094" s="77" t="s">
        <v>1740</v>
      </c>
      <c r="B1094" s="77" t="s">
        <v>1741</v>
      </c>
      <c r="C1094" s="67" t="s">
        <v>1742</v>
      </c>
      <c r="D1094" s="79"/>
      <c r="E1094" s="332"/>
      <c r="F1094" s="326"/>
      <c r="G1094" s="35"/>
    </row>
    <row r="1095" spans="1:7" x14ac:dyDescent="0.2">
      <c r="A1095" s="77" t="s">
        <v>931</v>
      </c>
      <c r="B1095" s="67" t="s">
        <v>932</v>
      </c>
      <c r="C1095" s="67" t="s">
        <v>933</v>
      </c>
      <c r="D1095" s="79" t="s">
        <v>898</v>
      </c>
      <c r="E1095" s="69">
        <v>4532.16</v>
      </c>
      <c r="F1095" s="63">
        <v>3</v>
      </c>
      <c r="G1095" s="35">
        <f>E1095*F1095</f>
        <v>13596.48</v>
      </c>
    </row>
    <row r="1096" spans="1:7" x14ac:dyDescent="0.2">
      <c r="A1096" s="77" t="s">
        <v>1743</v>
      </c>
      <c r="B1096" s="67" t="s">
        <v>210</v>
      </c>
      <c r="C1096" s="75" t="s">
        <v>1035</v>
      </c>
      <c r="D1096" s="79" t="s">
        <v>1</v>
      </c>
      <c r="E1096" s="181">
        <f>38.4+35.2</f>
        <v>73.599999999999994</v>
      </c>
      <c r="F1096" s="182">
        <v>50.98</v>
      </c>
      <c r="G1096" s="278">
        <f t="shared" ref="G1096:G1099" si="48">E1096*F1096</f>
        <v>3752.1279999999997</v>
      </c>
    </row>
    <row r="1097" spans="1:7" x14ac:dyDescent="0.2">
      <c r="A1097" s="77" t="s">
        <v>1745</v>
      </c>
      <c r="B1097" s="67" t="s">
        <v>1965</v>
      </c>
      <c r="C1097" s="75" t="s">
        <v>1747</v>
      </c>
      <c r="D1097" s="79" t="s">
        <v>16</v>
      </c>
      <c r="E1097" s="181">
        <v>199.8</v>
      </c>
      <c r="F1097" s="182">
        <v>114.51</v>
      </c>
      <c r="G1097" s="278">
        <f t="shared" si="48"/>
        <v>22879.098000000002</v>
      </c>
    </row>
    <row r="1098" spans="1:7" ht="25.5" x14ac:dyDescent="0.2">
      <c r="A1098" s="77" t="s">
        <v>110</v>
      </c>
      <c r="B1098" s="67" t="s">
        <v>1748</v>
      </c>
      <c r="C1098" s="75" t="s">
        <v>1045</v>
      </c>
      <c r="D1098" s="79" t="s">
        <v>17</v>
      </c>
      <c r="E1098" s="181">
        <v>14</v>
      </c>
      <c r="F1098" s="182">
        <v>51.17</v>
      </c>
      <c r="G1098" s="278">
        <f t="shared" si="48"/>
        <v>716.38</v>
      </c>
    </row>
    <row r="1099" spans="1:7" ht="25.5" x14ac:dyDescent="0.2">
      <c r="A1099" s="77" t="s">
        <v>112</v>
      </c>
      <c r="B1099" s="67" t="s">
        <v>1966</v>
      </c>
      <c r="C1099" s="75" t="s">
        <v>1046</v>
      </c>
      <c r="D1099" s="79" t="s">
        <v>17</v>
      </c>
      <c r="E1099" s="181">
        <v>5</v>
      </c>
      <c r="F1099" s="182">
        <v>173.78</v>
      </c>
      <c r="G1099" s="278">
        <f t="shared" si="48"/>
        <v>868.9</v>
      </c>
    </row>
    <row r="1100" spans="1:7" x14ac:dyDescent="0.2">
      <c r="A1100" s="86" t="s">
        <v>79</v>
      </c>
      <c r="B1100" s="86" t="s">
        <v>1750</v>
      </c>
      <c r="C1100" s="70" t="s">
        <v>1047</v>
      </c>
      <c r="D1100" s="79"/>
      <c r="E1100" s="334"/>
      <c r="F1100" s="335"/>
      <c r="G1100" s="277"/>
    </row>
    <row r="1101" spans="1:7" ht="25.5" x14ac:dyDescent="0.2">
      <c r="A1101" s="77" t="s">
        <v>41</v>
      </c>
      <c r="B1101" s="67" t="s">
        <v>1967</v>
      </c>
      <c r="C1101" s="75" t="s">
        <v>1507</v>
      </c>
      <c r="D1101" s="79" t="s">
        <v>16</v>
      </c>
      <c r="E1101" s="181">
        <v>391.22</v>
      </c>
      <c r="F1101" s="182">
        <v>4.6100000000000003</v>
      </c>
      <c r="G1101" s="278">
        <f>E1101*F1101</f>
        <v>1803.5242000000003</v>
      </c>
    </row>
    <row r="1102" spans="1:7" ht="25.5" x14ac:dyDescent="0.2">
      <c r="A1102" s="77" t="s">
        <v>289</v>
      </c>
      <c r="B1102" s="67" t="s">
        <v>1968</v>
      </c>
      <c r="C1102" s="75" t="s">
        <v>1048</v>
      </c>
      <c r="D1102" s="79" t="s">
        <v>16</v>
      </c>
      <c r="E1102" s="181">
        <v>165.9</v>
      </c>
      <c r="F1102" s="182">
        <v>10.82</v>
      </c>
      <c r="G1102" s="278">
        <f>E1102*F1102</f>
        <v>1795.038</v>
      </c>
    </row>
    <row r="1103" spans="1:7" ht="25.5" x14ac:dyDescent="0.2">
      <c r="A1103" s="77" t="s">
        <v>219</v>
      </c>
      <c r="B1103" s="67" t="s">
        <v>1969</v>
      </c>
      <c r="C1103" s="75" t="s">
        <v>1640</v>
      </c>
      <c r="D1103" s="79" t="s">
        <v>16</v>
      </c>
      <c r="E1103" s="181">
        <v>52.8</v>
      </c>
      <c r="F1103" s="182">
        <v>20.56</v>
      </c>
      <c r="G1103" s="278">
        <f>E1103*F1103</f>
        <v>1085.568</v>
      </c>
    </row>
    <row r="1104" spans="1:7" x14ac:dyDescent="0.2">
      <c r="A1104" s="77" t="s">
        <v>227</v>
      </c>
      <c r="B1104" s="67" t="s">
        <v>230</v>
      </c>
      <c r="C1104" s="75" t="s">
        <v>1473</v>
      </c>
      <c r="D1104" s="79" t="s">
        <v>16</v>
      </c>
      <c r="E1104" s="181">
        <v>33.5</v>
      </c>
      <c r="F1104" s="182">
        <v>37.42</v>
      </c>
      <c r="G1104" s="278">
        <f t="shared" ref="G1104:G1105" si="49">E1104*F1104</f>
        <v>1253.5700000000002</v>
      </c>
    </row>
    <row r="1105" spans="1:7" ht="25.5" x14ac:dyDescent="0.2">
      <c r="A1105" s="77" t="s">
        <v>113</v>
      </c>
      <c r="B1105" s="67" t="s">
        <v>1970</v>
      </c>
      <c r="C1105" s="75" t="s">
        <v>1049</v>
      </c>
      <c r="D1105" s="79" t="s">
        <v>16</v>
      </c>
      <c r="E1105" s="181">
        <v>108.24</v>
      </c>
      <c r="F1105" s="182">
        <v>19.16</v>
      </c>
      <c r="G1105" s="278">
        <f t="shared" si="49"/>
        <v>2073.8784000000001</v>
      </c>
    </row>
    <row r="1106" spans="1:7" x14ac:dyDescent="0.2">
      <c r="A1106" s="86" t="s">
        <v>80</v>
      </c>
      <c r="B1106" s="86" t="s">
        <v>81</v>
      </c>
      <c r="C1106" s="70" t="s">
        <v>1063</v>
      </c>
      <c r="D1106" s="79"/>
      <c r="E1106" s="334"/>
      <c r="F1106" s="335"/>
      <c r="G1106" s="277"/>
    </row>
    <row r="1107" spans="1:7" x14ac:dyDescent="0.2">
      <c r="A1107" s="77" t="s">
        <v>1971</v>
      </c>
      <c r="B1107" s="67" t="s">
        <v>1972</v>
      </c>
      <c r="C1107" s="67" t="s">
        <v>1973</v>
      </c>
      <c r="D1107" s="79" t="s">
        <v>16</v>
      </c>
      <c r="E1107" s="181">
        <v>27.5</v>
      </c>
      <c r="F1107" s="182">
        <v>131</v>
      </c>
      <c r="G1107" s="278">
        <f>E1107*F1107</f>
        <v>3602.5</v>
      </c>
    </row>
    <row r="1108" spans="1:7" ht="38.25" x14ac:dyDescent="0.2">
      <c r="A1108" s="77" t="s">
        <v>1064</v>
      </c>
      <c r="B1108" s="67" t="s">
        <v>2143</v>
      </c>
      <c r="C1108" s="75" t="s">
        <v>1065</v>
      </c>
      <c r="D1108" s="79" t="s">
        <v>16</v>
      </c>
      <c r="E1108" s="181">
        <v>115.58</v>
      </c>
      <c r="F1108" s="182">
        <v>15.8</v>
      </c>
      <c r="G1108" s="278">
        <f>F1108*E1108</f>
        <v>1826.164</v>
      </c>
    </row>
    <row r="1109" spans="1:7" x14ac:dyDescent="0.2">
      <c r="A1109" s="77" t="s">
        <v>44</v>
      </c>
      <c r="B1109" s="61" t="s">
        <v>45</v>
      </c>
      <c r="C1109" s="75" t="s">
        <v>46</v>
      </c>
      <c r="D1109" s="79" t="s">
        <v>16</v>
      </c>
      <c r="E1109" s="185">
        <v>99.6</v>
      </c>
      <c r="F1109" s="182">
        <v>43.71</v>
      </c>
      <c r="G1109" s="279">
        <f>E1109*F1109</f>
        <v>4353.5159999999996</v>
      </c>
    </row>
    <row r="1110" spans="1:7" x14ac:dyDescent="0.2">
      <c r="A1110" s="77" t="s">
        <v>47</v>
      </c>
      <c r="B1110" s="61" t="s">
        <v>48</v>
      </c>
      <c r="C1110" s="75" t="s">
        <v>49</v>
      </c>
      <c r="D1110" s="79" t="s">
        <v>1</v>
      </c>
      <c r="E1110" s="185">
        <v>204.9</v>
      </c>
      <c r="F1110" s="182">
        <v>15.8</v>
      </c>
      <c r="G1110" s="279">
        <f>E1110*F1110</f>
        <v>3237.42</v>
      </c>
    </row>
    <row r="1111" spans="1:7" ht="38.25" x14ac:dyDescent="0.2">
      <c r="A1111" s="77" t="s">
        <v>233</v>
      </c>
      <c r="B1111" s="67" t="s">
        <v>1759</v>
      </c>
      <c r="C1111" s="75" t="s">
        <v>1070</v>
      </c>
      <c r="D1111" s="79" t="s">
        <v>1</v>
      </c>
      <c r="E1111" s="181">
        <v>140.6</v>
      </c>
      <c r="F1111" s="182">
        <v>37.19</v>
      </c>
      <c r="G1111" s="278">
        <f>E1111*F1111</f>
        <v>5228.9139999999998</v>
      </c>
    </row>
    <row r="1112" spans="1:7" x14ac:dyDescent="0.2">
      <c r="A1112" s="86" t="s">
        <v>82</v>
      </c>
      <c r="B1112" s="86" t="s">
        <v>1760</v>
      </c>
      <c r="C1112" s="86" t="s">
        <v>1472</v>
      </c>
      <c r="D1112" s="79"/>
      <c r="E1112" s="332"/>
      <c r="F1112" s="326"/>
      <c r="G1112" s="35"/>
    </row>
    <row r="1113" spans="1:7" x14ac:dyDescent="0.2">
      <c r="A1113" s="77" t="s">
        <v>954</v>
      </c>
      <c r="B1113" s="67" t="s">
        <v>955</v>
      </c>
      <c r="C1113" s="67" t="s">
        <v>956</v>
      </c>
      <c r="D1113" s="79"/>
      <c r="E1113" s="332"/>
      <c r="F1113" s="326"/>
      <c r="G1113" s="35"/>
    </row>
    <row r="1114" spans="1:7" x14ac:dyDescent="0.2">
      <c r="A1114" s="77" t="s">
        <v>957</v>
      </c>
      <c r="B1114" s="77" t="s">
        <v>958</v>
      </c>
      <c r="C1114" s="67" t="s">
        <v>959</v>
      </c>
      <c r="D1114" s="79" t="s">
        <v>15</v>
      </c>
      <c r="E1114" s="69">
        <v>8.51</v>
      </c>
      <c r="F1114" s="63">
        <v>831.56</v>
      </c>
      <c r="G1114" s="278">
        <f t="shared" ref="G1114:G1115" si="50">E1114*F1114</f>
        <v>7076.5755999999992</v>
      </c>
    </row>
    <row r="1115" spans="1:7" x14ac:dyDescent="0.2">
      <c r="A1115" s="77" t="s">
        <v>963</v>
      </c>
      <c r="B1115" s="77" t="s">
        <v>964</v>
      </c>
      <c r="C1115" s="67" t="s">
        <v>965</v>
      </c>
      <c r="D1115" s="79" t="s">
        <v>16</v>
      </c>
      <c r="E1115" s="69">
        <v>90</v>
      </c>
      <c r="F1115" s="63">
        <v>98.32</v>
      </c>
      <c r="G1115" s="278">
        <f t="shared" si="50"/>
        <v>8848.7999999999993</v>
      </c>
    </row>
    <row r="1116" spans="1:7" x14ac:dyDescent="0.2">
      <c r="A1116" s="86" t="s">
        <v>84</v>
      </c>
      <c r="B1116" s="86" t="s">
        <v>1765</v>
      </c>
      <c r="C1116" s="70" t="s">
        <v>1072</v>
      </c>
      <c r="D1116" s="79"/>
      <c r="E1116" s="334"/>
      <c r="F1116" s="335"/>
      <c r="G1116" s="277"/>
    </row>
    <row r="1117" spans="1:7" x14ac:dyDescent="0.2">
      <c r="A1117" s="77" t="s">
        <v>1974</v>
      </c>
      <c r="B1117" s="67" t="s">
        <v>1975</v>
      </c>
      <c r="C1117" s="67" t="s">
        <v>1976</v>
      </c>
      <c r="D1117" s="79" t="s">
        <v>16</v>
      </c>
      <c r="E1117" s="181">
        <v>112.61</v>
      </c>
      <c r="F1117" s="182">
        <v>152</v>
      </c>
      <c r="G1117" s="278">
        <f t="shared" ref="G1117:G1126" si="51">E1117*F1117</f>
        <v>17116.72</v>
      </c>
    </row>
    <row r="1118" spans="1:7" x14ac:dyDescent="0.2">
      <c r="A1118" s="77" t="s">
        <v>1766</v>
      </c>
      <c r="B1118" s="67" t="s">
        <v>1767</v>
      </c>
      <c r="C1118" s="67" t="s">
        <v>1768</v>
      </c>
      <c r="D1118" s="79" t="s">
        <v>17</v>
      </c>
      <c r="E1118" s="181">
        <v>35</v>
      </c>
      <c r="F1118" s="182">
        <v>566.67999999999995</v>
      </c>
      <c r="G1118" s="278">
        <f t="shared" si="51"/>
        <v>19833.8</v>
      </c>
    </row>
    <row r="1119" spans="1:7" x14ac:dyDescent="0.2">
      <c r="A1119" s="77" t="s">
        <v>1977</v>
      </c>
      <c r="B1119" s="67" t="s">
        <v>1978</v>
      </c>
      <c r="C1119" s="67" t="s">
        <v>1979</v>
      </c>
      <c r="D1119" s="79" t="s">
        <v>17</v>
      </c>
      <c r="E1119" s="181">
        <v>12</v>
      </c>
      <c r="F1119" s="182">
        <v>484.15</v>
      </c>
      <c r="G1119" s="278">
        <f t="shared" si="51"/>
        <v>5809.7999999999993</v>
      </c>
    </row>
    <row r="1120" spans="1:7" x14ac:dyDescent="0.2">
      <c r="A1120" s="77" t="s">
        <v>119</v>
      </c>
      <c r="B1120" s="67" t="s">
        <v>114</v>
      </c>
      <c r="C1120" s="67" t="s">
        <v>115</v>
      </c>
      <c r="D1120" s="79" t="s">
        <v>1</v>
      </c>
      <c r="E1120" s="181">
        <f>119</f>
        <v>119</v>
      </c>
      <c r="F1120" s="182">
        <v>34.04</v>
      </c>
      <c r="G1120" s="278">
        <f t="shared" si="51"/>
        <v>4050.7599999999998</v>
      </c>
    </row>
    <row r="1121" spans="1:7" x14ac:dyDescent="0.2">
      <c r="A1121" s="77" t="s">
        <v>118</v>
      </c>
      <c r="B1121" s="67" t="s">
        <v>116</v>
      </c>
      <c r="C1121" s="75" t="s">
        <v>117</v>
      </c>
      <c r="D1121" s="79" t="s">
        <v>17</v>
      </c>
      <c r="E1121" s="181">
        <v>6</v>
      </c>
      <c r="F1121" s="182">
        <v>58.5</v>
      </c>
      <c r="G1121" s="278">
        <f t="shared" si="51"/>
        <v>351</v>
      </c>
    </row>
    <row r="1122" spans="1:7" x14ac:dyDescent="0.2">
      <c r="A1122" s="77" t="s">
        <v>50</v>
      </c>
      <c r="B1122" s="67" t="s">
        <v>51</v>
      </c>
      <c r="C1122" s="75" t="s">
        <v>52</v>
      </c>
      <c r="D1122" s="79" t="s">
        <v>1</v>
      </c>
      <c r="E1122" s="181">
        <v>138.6</v>
      </c>
      <c r="F1122" s="182">
        <v>22.75</v>
      </c>
      <c r="G1122" s="278">
        <f t="shared" si="51"/>
        <v>3153.15</v>
      </c>
    </row>
    <row r="1123" spans="1:7" x14ac:dyDescent="0.2">
      <c r="A1123" s="77" t="s">
        <v>53</v>
      </c>
      <c r="B1123" s="67" t="s">
        <v>54</v>
      </c>
      <c r="C1123" s="75" t="s">
        <v>55</v>
      </c>
      <c r="D1123" s="79" t="s">
        <v>1</v>
      </c>
      <c r="E1123" s="181">
        <v>51</v>
      </c>
      <c r="F1123" s="182">
        <v>29.35</v>
      </c>
      <c r="G1123" s="278">
        <f t="shared" si="51"/>
        <v>1496.8500000000001</v>
      </c>
    </row>
    <row r="1124" spans="1:7" x14ac:dyDescent="0.2">
      <c r="A1124" s="77" t="s">
        <v>218</v>
      </c>
      <c r="B1124" s="67" t="s">
        <v>216</v>
      </c>
      <c r="C1124" s="75" t="s">
        <v>217</v>
      </c>
      <c r="D1124" s="79" t="s">
        <v>1</v>
      </c>
      <c r="E1124" s="69">
        <v>18.5</v>
      </c>
      <c r="F1124" s="63">
        <v>39.619999999999997</v>
      </c>
      <c r="G1124" s="278">
        <f t="shared" si="51"/>
        <v>732.96999999999991</v>
      </c>
    </row>
    <row r="1125" spans="1:7" x14ac:dyDescent="0.2">
      <c r="A1125" s="77" t="s">
        <v>1775</v>
      </c>
      <c r="B1125" s="67" t="s">
        <v>1776</v>
      </c>
      <c r="C1125" s="61" t="s">
        <v>1777</v>
      </c>
      <c r="D1125" s="79" t="s">
        <v>1</v>
      </c>
      <c r="E1125" s="181">
        <v>35.200000000000003</v>
      </c>
      <c r="F1125" s="182">
        <v>58.89</v>
      </c>
      <c r="G1125" s="278">
        <f t="shared" si="51"/>
        <v>2072.9280000000003</v>
      </c>
    </row>
    <row r="1126" spans="1:7" ht="25.5" x14ac:dyDescent="0.2">
      <c r="A1126" s="77" t="s">
        <v>1778</v>
      </c>
      <c r="B1126" s="67" t="s">
        <v>1980</v>
      </c>
      <c r="C1126" s="75" t="s">
        <v>1644</v>
      </c>
      <c r="D1126" s="79" t="s">
        <v>1</v>
      </c>
      <c r="E1126" s="181">
        <v>2</v>
      </c>
      <c r="F1126" s="182">
        <v>143</v>
      </c>
      <c r="G1126" s="278">
        <f t="shared" si="51"/>
        <v>286</v>
      </c>
    </row>
    <row r="1127" spans="1:7" x14ac:dyDescent="0.2">
      <c r="A1127" s="86" t="s">
        <v>85</v>
      </c>
      <c r="B1127" s="86" t="s">
        <v>2140</v>
      </c>
      <c r="C1127" s="70" t="s">
        <v>2139</v>
      </c>
      <c r="D1127" s="79"/>
      <c r="E1127" s="334"/>
      <c r="F1127" s="335"/>
      <c r="G1127" s="277"/>
    </row>
    <row r="1128" spans="1:7" x14ac:dyDescent="0.2">
      <c r="A1128" s="77" t="s">
        <v>1786</v>
      </c>
      <c r="B1128" s="67" t="s">
        <v>1981</v>
      </c>
      <c r="C1128" s="75"/>
      <c r="D1128" s="79"/>
      <c r="E1128" s="334"/>
      <c r="F1128" s="335"/>
      <c r="G1128" s="278"/>
    </row>
    <row r="1129" spans="1:7" x14ac:dyDescent="0.2">
      <c r="A1129" s="77" t="s">
        <v>1789</v>
      </c>
      <c r="B1129" s="359" t="s">
        <v>2294</v>
      </c>
      <c r="C1129" s="75" t="s">
        <v>1790</v>
      </c>
      <c r="D1129" s="79" t="s">
        <v>17</v>
      </c>
      <c r="E1129" s="181">
        <v>25</v>
      </c>
      <c r="F1129" s="182">
        <v>1835.3</v>
      </c>
      <c r="G1129" s="278">
        <f t="shared" ref="G1129" si="52">E1129*F1129</f>
        <v>45882.5</v>
      </c>
    </row>
    <row r="1130" spans="1:7" x14ac:dyDescent="0.2">
      <c r="A1130" s="77" t="s">
        <v>1792</v>
      </c>
      <c r="B1130" s="359" t="s">
        <v>2297</v>
      </c>
      <c r="C1130" s="75" t="s">
        <v>1793</v>
      </c>
      <c r="D1130" s="79" t="s">
        <v>17</v>
      </c>
      <c r="E1130" s="181">
        <v>10</v>
      </c>
      <c r="F1130" s="182">
        <f>1053*0.89*1.1*1.13</f>
        <v>1164.9023099999997</v>
      </c>
      <c r="G1130" s="278">
        <f>E1130*F1130</f>
        <v>11649.023099999997</v>
      </c>
    </row>
    <row r="1131" spans="1:7" ht="25.5" x14ac:dyDescent="0.2">
      <c r="A1131" s="77" t="s">
        <v>1798</v>
      </c>
      <c r="B1131" s="365" t="s">
        <v>2312</v>
      </c>
      <c r="C1131" s="75" t="s">
        <v>1982</v>
      </c>
      <c r="D1131" s="79" t="s">
        <v>17</v>
      </c>
      <c r="E1131" s="69">
        <v>20</v>
      </c>
      <c r="F1131" s="63">
        <f>1289*0.89*1.1*1.13</f>
        <v>1425.9820299999999</v>
      </c>
      <c r="G1131" s="278">
        <f t="shared" ref="G1131:G1138" si="53">E1131*F1131</f>
        <v>28519.640599999999</v>
      </c>
    </row>
    <row r="1132" spans="1:7" x14ac:dyDescent="0.2">
      <c r="A1132" s="77" t="s">
        <v>1800</v>
      </c>
      <c r="B1132" s="359" t="s">
        <v>2299</v>
      </c>
      <c r="C1132" s="75" t="s">
        <v>1801</v>
      </c>
      <c r="D1132" s="79" t="s">
        <v>17</v>
      </c>
      <c r="E1132" s="181">
        <v>10</v>
      </c>
      <c r="F1132" s="182">
        <f>1320*0.89*1.1*1.13</f>
        <v>1460.2763999999997</v>
      </c>
      <c r="G1132" s="278">
        <f t="shared" si="53"/>
        <v>14602.763999999997</v>
      </c>
    </row>
    <row r="1133" spans="1:7" x14ac:dyDescent="0.2">
      <c r="A1133" s="77" t="s">
        <v>1983</v>
      </c>
      <c r="B1133" s="359" t="s">
        <v>2303</v>
      </c>
      <c r="C1133" s="75" t="s">
        <v>1790</v>
      </c>
      <c r="D1133" s="79" t="s">
        <v>17</v>
      </c>
      <c r="E1133" s="181">
        <v>5</v>
      </c>
      <c r="F1133" s="182">
        <v>977.94</v>
      </c>
      <c r="G1133" s="278">
        <f t="shared" si="53"/>
        <v>4889.7000000000007</v>
      </c>
    </row>
    <row r="1134" spans="1:7" x14ac:dyDescent="0.2">
      <c r="A1134" s="77" t="s">
        <v>1984</v>
      </c>
      <c r="B1134" s="359" t="s">
        <v>2302</v>
      </c>
      <c r="C1134" s="75" t="s">
        <v>1985</v>
      </c>
      <c r="D1134" s="79" t="s">
        <v>17</v>
      </c>
      <c r="E1134" s="181">
        <v>10</v>
      </c>
      <c r="F1134" s="182">
        <v>1299.8699999999999</v>
      </c>
      <c r="G1134" s="278">
        <f t="shared" si="53"/>
        <v>12998.699999999999</v>
      </c>
    </row>
    <row r="1135" spans="1:7" x14ac:dyDescent="0.2">
      <c r="A1135" s="77" t="s">
        <v>1986</v>
      </c>
      <c r="B1135" s="359" t="s">
        <v>2304</v>
      </c>
      <c r="C1135" s="75" t="s">
        <v>1987</v>
      </c>
      <c r="D1135" s="79" t="s">
        <v>17</v>
      </c>
      <c r="E1135" s="181">
        <v>2</v>
      </c>
      <c r="F1135" s="182">
        <v>514.41999999999996</v>
      </c>
      <c r="G1135" s="278">
        <f t="shared" si="53"/>
        <v>1028.8399999999999</v>
      </c>
    </row>
    <row r="1136" spans="1:7" x14ac:dyDescent="0.2">
      <c r="A1136" s="77" t="s">
        <v>1988</v>
      </c>
      <c r="B1136" s="359" t="s">
        <v>2305</v>
      </c>
      <c r="C1136" s="75" t="s">
        <v>1989</v>
      </c>
      <c r="D1136" s="79" t="s">
        <v>17</v>
      </c>
      <c r="E1136" s="181">
        <v>20</v>
      </c>
      <c r="F1136" s="182">
        <v>972.41</v>
      </c>
      <c r="G1136" s="278">
        <f t="shared" si="53"/>
        <v>19448.2</v>
      </c>
    </row>
    <row r="1137" spans="1:42" x14ac:dyDescent="0.2">
      <c r="A1137" s="77" t="s">
        <v>1990</v>
      </c>
      <c r="B1137" s="359" t="s">
        <v>2313</v>
      </c>
      <c r="C1137" s="75" t="s">
        <v>1989</v>
      </c>
      <c r="D1137" s="79" t="s">
        <v>17</v>
      </c>
      <c r="E1137" s="181">
        <v>4</v>
      </c>
      <c r="F1137" s="182">
        <v>327.45999999999998</v>
      </c>
      <c r="G1137" s="278">
        <f t="shared" si="53"/>
        <v>1309.8399999999999</v>
      </c>
    </row>
    <row r="1138" spans="1:42" x14ac:dyDescent="0.2">
      <c r="A1138" s="77" t="s">
        <v>1991</v>
      </c>
      <c r="B1138" s="359" t="s">
        <v>2306</v>
      </c>
      <c r="C1138" s="75" t="s">
        <v>1992</v>
      </c>
      <c r="D1138" s="79" t="s">
        <v>17</v>
      </c>
      <c r="E1138" s="181">
        <v>4</v>
      </c>
      <c r="F1138" s="182">
        <v>623.94000000000005</v>
      </c>
      <c r="G1138" s="278">
        <f t="shared" si="53"/>
        <v>2495.7600000000002</v>
      </c>
    </row>
    <row r="1139" spans="1:42" ht="38.25" x14ac:dyDescent="0.2">
      <c r="A1139" s="77" t="s">
        <v>1993</v>
      </c>
      <c r="B1139" s="67" t="s">
        <v>1803</v>
      </c>
      <c r="C1139" s="75" t="s">
        <v>1804</v>
      </c>
      <c r="D1139" s="79"/>
      <c r="E1139" s="332"/>
      <c r="F1139" s="326"/>
      <c r="G1139" s="35"/>
    </row>
    <row r="1140" spans="1:42" x14ac:dyDescent="0.2">
      <c r="A1140" s="77" t="s">
        <v>1994</v>
      </c>
      <c r="B1140" s="359" t="s">
        <v>2310</v>
      </c>
      <c r="C1140" s="67" t="s">
        <v>2314</v>
      </c>
      <c r="D1140" s="79" t="s">
        <v>17</v>
      </c>
      <c r="E1140" s="69">
        <v>1</v>
      </c>
      <c r="F1140" s="63">
        <v>4723.3999999999996</v>
      </c>
      <c r="G1140" s="35">
        <f t="shared" ref="G1140:G1143" si="54">E1140*F1140</f>
        <v>4723.3999999999996</v>
      </c>
    </row>
    <row r="1141" spans="1:42" x14ac:dyDescent="0.2">
      <c r="A1141" s="77" t="s">
        <v>1995</v>
      </c>
      <c r="B1141" s="359" t="s">
        <v>2307</v>
      </c>
      <c r="C1141" s="67" t="s">
        <v>1996</v>
      </c>
      <c r="D1141" s="79" t="s">
        <v>17</v>
      </c>
      <c r="E1141" s="69">
        <v>1</v>
      </c>
      <c r="F1141" s="63">
        <v>1746.42</v>
      </c>
      <c r="G1141" s="35">
        <f t="shared" si="54"/>
        <v>1746.42</v>
      </c>
    </row>
    <row r="1142" spans="1:42" x14ac:dyDescent="0.2">
      <c r="A1142" s="77" t="s">
        <v>1997</v>
      </c>
      <c r="B1142" s="359" t="s">
        <v>2311</v>
      </c>
      <c r="C1142" s="67" t="s">
        <v>2315</v>
      </c>
      <c r="D1142" s="79" t="s">
        <v>17</v>
      </c>
      <c r="E1142" s="69">
        <v>3</v>
      </c>
      <c r="F1142" s="63">
        <v>4114.33</v>
      </c>
      <c r="G1142" s="35">
        <f t="shared" si="54"/>
        <v>12342.99</v>
      </c>
    </row>
    <row r="1143" spans="1:42" x14ac:dyDescent="0.2">
      <c r="A1143" s="77" t="s">
        <v>349</v>
      </c>
      <c r="B1143" s="359" t="s">
        <v>2308</v>
      </c>
      <c r="C1143" s="67" t="s">
        <v>2138</v>
      </c>
      <c r="D1143" s="79" t="s">
        <v>17</v>
      </c>
      <c r="E1143" s="69">
        <v>1</v>
      </c>
      <c r="F1143" s="63">
        <v>3480.4</v>
      </c>
      <c r="G1143" s="35">
        <f t="shared" si="54"/>
        <v>3480.4</v>
      </c>
    </row>
    <row r="1144" spans="1:42" x14ac:dyDescent="0.2">
      <c r="A1144" s="77" t="s">
        <v>168</v>
      </c>
      <c r="B1144" s="77" t="s">
        <v>1808</v>
      </c>
      <c r="C1144" s="75" t="s">
        <v>1604</v>
      </c>
      <c r="D1144" s="79" t="s">
        <v>17</v>
      </c>
      <c r="E1144" s="181">
        <v>6</v>
      </c>
      <c r="F1144" s="182">
        <v>38.409999999999997</v>
      </c>
      <c r="G1144" s="278">
        <f>E1144*F1144</f>
        <v>230.45999999999998</v>
      </c>
    </row>
    <row r="1145" spans="1:42" x14ac:dyDescent="0.2">
      <c r="A1145" s="77" t="s">
        <v>187</v>
      </c>
      <c r="B1145" s="67" t="s">
        <v>1781</v>
      </c>
      <c r="C1145" s="75" t="s">
        <v>1605</v>
      </c>
      <c r="D1145" s="79"/>
      <c r="E1145" s="334"/>
      <c r="F1145" s="335"/>
      <c r="G1145" s="278"/>
      <c r="I1145" s="364"/>
    </row>
    <row r="1146" spans="1:42" x14ac:dyDescent="0.2">
      <c r="A1146" s="77" t="s">
        <v>1998</v>
      </c>
      <c r="B1146" s="77" t="s">
        <v>1999</v>
      </c>
      <c r="C1146" s="75" t="s">
        <v>2000</v>
      </c>
      <c r="D1146" s="79" t="s">
        <v>17</v>
      </c>
      <c r="E1146" s="181">
        <v>12</v>
      </c>
      <c r="F1146" s="182">
        <v>653.82000000000005</v>
      </c>
      <c r="G1146" s="278">
        <f t="shared" ref="G1146" si="55">E1146*F1146</f>
        <v>7845.84</v>
      </c>
    </row>
    <row r="1147" spans="1:42" s="163" customFormat="1" ht="22.5" customHeight="1" x14ac:dyDescent="0.2">
      <c r="A1147" s="126"/>
      <c r="B1147" s="126" t="s">
        <v>2173</v>
      </c>
      <c r="C1147" s="186" t="s">
        <v>2203</v>
      </c>
      <c r="D1147" s="129"/>
      <c r="E1147" s="126"/>
      <c r="F1147" s="126"/>
      <c r="G1147" s="280">
        <f>SUM(G1020:G1146)</f>
        <v>545999.67850000004</v>
      </c>
      <c r="H1147" s="255"/>
      <c r="I1147" s="255"/>
      <c r="J1147" s="255"/>
      <c r="K1147" s="255"/>
      <c r="L1147" s="255"/>
      <c r="M1147" s="255"/>
      <c r="N1147" s="255"/>
      <c r="O1147" s="255"/>
      <c r="P1147" s="255"/>
      <c r="Q1147" s="255"/>
      <c r="R1147" s="255"/>
      <c r="S1147" s="255"/>
      <c r="T1147" s="255"/>
      <c r="U1147" s="255"/>
      <c r="V1147" s="255"/>
      <c r="W1147" s="255"/>
      <c r="X1147" s="255"/>
      <c r="Y1147" s="255"/>
      <c r="Z1147" s="255"/>
      <c r="AA1147" s="255"/>
      <c r="AB1147" s="255"/>
      <c r="AC1147" s="255"/>
      <c r="AD1147" s="255"/>
      <c r="AE1147" s="255"/>
      <c r="AF1147" s="255"/>
      <c r="AG1147" s="255"/>
      <c r="AH1147" s="255"/>
      <c r="AI1147" s="255"/>
      <c r="AJ1147" s="255"/>
      <c r="AK1147" s="255"/>
      <c r="AL1147" s="255"/>
      <c r="AM1147" s="255"/>
      <c r="AN1147" s="255"/>
      <c r="AO1147" s="255"/>
      <c r="AP1147" s="255"/>
    </row>
    <row r="1148" spans="1:42" ht="7.5" customHeight="1" x14ac:dyDescent="0.25">
      <c r="A1148" s="294"/>
      <c r="B1148" s="294"/>
      <c r="C1148" s="295"/>
      <c r="D1148" s="296"/>
      <c r="E1148" s="297"/>
      <c r="F1148" s="297"/>
      <c r="G1148" s="298"/>
    </row>
    <row r="1149" spans="1:42" s="172" customFormat="1" ht="22.5" customHeight="1" x14ac:dyDescent="0.2">
      <c r="A1149" s="178"/>
      <c r="B1149" s="178" t="s">
        <v>2174</v>
      </c>
      <c r="C1149" s="179" t="s">
        <v>2204</v>
      </c>
      <c r="D1149" s="187"/>
      <c r="E1149" s="178"/>
      <c r="F1149" s="178"/>
      <c r="G1149" s="281"/>
      <c r="H1149" s="264"/>
      <c r="I1149" s="264"/>
      <c r="J1149" s="264"/>
      <c r="K1149" s="264"/>
      <c r="L1149" s="264"/>
      <c r="M1149" s="264"/>
      <c r="N1149" s="264"/>
      <c r="O1149" s="264"/>
      <c r="P1149" s="264"/>
      <c r="Q1149" s="264"/>
      <c r="R1149" s="264"/>
      <c r="S1149" s="264"/>
      <c r="T1149" s="264"/>
      <c r="U1149" s="264"/>
      <c r="V1149" s="264"/>
      <c r="W1149" s="264"/>
      <c r="X1149" s="264"/>
      <c r="Y1149" s="264"/>
      <c r="Z1149" s="264"/>
      <c r="AA1149" s="264"/>
      <c r="AB1149" s="264"/>
      <c r="AC1149" s="264"/>
      <c r="AD1149" s="264"/>
      <c r="AE1149" s="264"/>
      <c r="AF1149" s="264"/>
      <c r="AG1149" s="264"/>
      <c r="AH1149" s="264"/>
      <c r="AI1149" s="264"/>
      <c r="AJ1149" s="264"/>
      <c r="AK1149" s="264"/>
      <c r="AL1149" s="264"/>
      <c r="AM1149" s="264"/>
      <c r="AN1149" s="264"/>
      <c r="AO1149" s="264"/>
      <c r="AP1149" s="264"/>
    </row>
    <row r="1150" spans="1:42" ht="25.5" x14ac:dyDescent="0.2">
      <c r="A1150" s="77" t="s">
        <v>1076</v>
      </c>
      <c r="B1150" s="67" t="s">
        <v>2001</v>
      </c>
      <c r="C1150" s="75" t="s">
        <v>2002</v>
      </c>
      <c r="D1150" s="189" t="s">
        <v>1811</v>
      </c>
      <c r="E1150" s="181">
        <v>60</v>
      </c>
      <c r="F1150" s="182">
        <v>37.369999999999997</v>
      </c>
      <c r="G1150" s="278">
        <f>E1150*F1150</f>
        <v>2242.1999999999998</v>
      </c>
    </row>
    <row r="1151" spans="1:42" ht="25.5" x14ac:dyDescent="0.2">
      <c r="A1151" s="77" t="s">
        <v>1080</v>
      </c>
      <c r="B1151" s="67" t="s">
        <v>2003</v>
      </c>
      <c r="C1151" s="75" t="s">
        <v>2004</v>
      </c>
      <c r="D1151" s="189" t="s">
        <v>1811</v>
      </c>
      <c r="E1151" s="181">
        <v>60</v>
      </c>
      <c r="F1151" s="182">
        <v>35.630000000000003</v>
      </c>
      <c r="G1151" s="278">
        <f t="shared" ref="G1151:G1156" si="56">E1151*F1151</f>
        <v>2137.8000000000002</v>
      </c>
    </row>
    <row r="1152" spans="1:42" x14ac:dyDescent="0.2">
      <c r="A1152" s="77" t="s">
        <v>1083</v>
      </c>
      <c r="B1152" s="67" t="s">
        <v>1084</v>
      </c>
      <c r="C1152" s="75" t="s">
        <v>1085</v>
      </c>
      <c r="D1152" s="189" t="s">
        <v>1</v>
      </c>
      <c r="E1152" s="181">
        <v>290</v>
      </c>
      <c r="F1152" s="182">
        <v>3.29</v>
      </c>
      <c r="G1152" s="278">
        <f t="shared" si="56"/>
        <v>954.1</v>
      </c>
    </row>
    <row r="1153" spans="1:7" x14ac:dyDescent="0.2">
      <c r="A1153" s="77" t="s">
        <v>1086</v>
      </c>
      <c r="B1153" s="67" t="s">
        <v>2005</v>
      </c>
      <c r="C1153" s="75" t="s">
        <v>1088</v>
      </c>
      <c r="D1153" s="189" t="s">
        <v>17</v>
      </c>
      <c r="E1153" s="181">
        <v>13</v>
      </c>
      <c r="F1153" s="182">
        <v>175.15</v>
      </c>
      <c r="G1153" s="278">
        <f t="shared" si="56"/>
        <v>2276.9500000000003</v>
      </c>
    </row>
    <row r="1154" spans="1:7" x14ac:dyDescent="0.2">
      <c r="A1154" s="77" t="s">
        <v>1089</v>
      </c>
      <c r="B1154" s="67" t="s">
        <v>2006</v>
      </c>
      <c r="C1154" s="75" t="s">
        <v>1819</v>
      </c>
      <c r="D1154" s="189" t="s">
        <v>17</v>
      </c>
      <c r="E1154" s="181">
        <v>2</v>
      </c>
      <c r="F1154" s="182">
        <v>246.18</v>
      </c>
      <c r="G1154" s="278">
        <f t="shared" si="56"/>
        <v>492.36</v>
      </c>
    </row>
    <row r="1155" spans="1:7" x14ac:dyDescent="0.2">
      <c r="A1155" s="77" t="s">
        <v>1092</v>
      </c>
      <c r="B1155" s="67" t="s">
        <v>1820</v>
      </c>
      <c r="C1155" s="75" t="s">
        <v>2007</v>
      </c>
      <c r="D1155" s="189" t="s">
        <v>17</v>
      </c>
      <c r="E1155" s="181">
        <v>75</v>
      </c>
      <c r="F1155" s="182">
        <v>35.06</v>
      </c>
      <c r="G1155" s="278">
        <f t="shared" si="56"/>
        <v>2629.5</v>
      </c>
    </row>
    <row r="1156" spans="1:7" x14ac:dyDescent="0.2">
      <c r="A1156" s="77" t="s">
        <v>1095</v>
      </c>
      <c r="B1156" s="67" t="s">
        <v>2008</v>
      </c>
      <c r="C1156" s="67" t="s">
        <v>2009</v>
      </c>
      <c r="D1156" s="189" t="s">
        <v>17</v>
      </c>
      <c r="E1156" s="181">
        <v>1</v>
      </c>
      <c r="F1156" s="182">
        <v>1936.84</v>
      </c>
      <c r="G1156" s="278">
        <f t="shared" si="56"/>
        <v>1936.84</v>
      </c>
    </row>
    <row r="1157" spans="1:7" x14ac:dyDescent="0.2">
      <c r="A1157" s="77" t="s">
        <v>1104</v>
      </c>
      <c r="B1157" s="67" t="s">
        <v>2010</v>
      </c>
      <c r="C1157" s="75" t="s">
        <v>2011</v>
      </c>
      <c r="D1157" s="189"/>
      <c r="E1157" s="334"/>
      <c r="F1157" s="335"/>
      <c r="G1157" s="278"/>
    </row>
    <row r="1158" spans="1:7" x14ac:dyDescent="0.2">
      <c r="A1158" s="77" t="s">
        <v>2012</v>
      </c>
      <c r="B1158" s="67" t="s">
        <v>2013</v>
      </c>
      <c r="C1158" s="75" t="s">
        <v>2014</v>
      </c>
      <c r="D1158" s="189" t="s">
        <v>17</v>
      </c>
      <c r="E1158" s="181">
        <v>1</v>
      </c>
      <c r="F1158" s="182">
        <v>1775.6</v>
      </c>
      <c r="G1158" s="278">
        <f t="shared" ref="G1158:G1159" si="57">E1158*F1158</f>
        <v>1775.6</v>
      </c>
    </row>
    <row r="1159" spans="1:7" ht="25.5" x14ac:dyDescent="0.2">
      <c r="A1159" s="77" t="s">
        <v>2015</v>
      </c>
      <c r="B1159" s="67" t="s">
        <v>2016</v>
      </c>
      <c r="C1159" s="75" t="s">
        <v>2017</v>
      </c>
      <c r="D1159" s="189" t="s">
        <v>17</v>
      </c>
      <c r="E1159" s="181">
        <v>1</v>
      </c>
      <c r="F1159" s="182">
        <v>449.29</v>
      </c>
      <c r="G1159" s="278">
        <f t="shared" si="57"/>
        <v>449.29</v>
      </c>
    </row>
    <row r="1160" spans="1:7" ht="25.5" x14ac:dyDescent="0.2">
      <c r="A1160" s="77" t="s">
        <v>1115</v>
      </c>
      <c r="B1160" s="67" t="s">
        <v>1116</v>
      </c>
      <c r="C1160" s="75" t="s">
        <v>1824</v>
      </c>
      <c r="D1160" s="189"/>
      <c r="E1160" s="334"/>
      <c r="F1160" s="335"/>
      <c r="G1160" s="278"/>
    </row>
    <row r="1161" spans="1:7" ht="25.5" x14ac:dyDescent="0.2">
      <c r="A1161" s="77" t="s">
        <v>1122</v>
      </c>
      <c r="B1161" s="67" t="s">
        <v>2018</v>
      </c>
      <c r="C1161" s="75" t="s">
        <v>1123</v>
      </c>
      <c r="D1161" s="189" t="s">
        <v>1</v>
      </c>
      <c r="E1161" s="181">
        <v>249</v>
      </c>
      <c r="F1161" s="182">
        <v>23.23</v>
      </c>
      <c r="G1161" s="278">
        <f t="shared" ref="G1161:G1163" si="58">E1161*F1161</f>
        <v>5784.27</v>
      </c>
    </row>
    <row r="1162" spans="1:7" x14ac:dyDescent="0.2">
      <c r="A1162" s="77" t="s">
        <v>1124</v>
      </c>
      <c r="B1162" s="67" t="s">
        <v>1125</v>
      </c>
      <c r="C1162" s="68" t="s">
        <v>2019</v>
      </c>
      <c r="D1162" s="189" t="s">
        <v>1</v>
      </c>
      <c r="E1162" s="181">
        <v>56</v>
      </c>
      <c r="F1162" s="182">
        <v>30.5</v>
      </c>
      <c r="G1162" s="278">
        <f t="shared" si="58"/>
        <v>1708</v>
      </c>
    </row>
    <row r="1163" spans="1:7" x14ac:dyDescent="0.2">
      <c r="A1163" s="77" t="s">
        <v>1126</v>
      </c>
      <c r="B1163" s="67" t="s">
        <v>1127</v>
      </c>
      <c r="C1163" s="68" t="s">
        <v>2020</v>
      </c>
      <c r="D1163" s="189" t="s">
        <v>1</v>
      </c>
      <c r="E1163" s="181">
        <v>16</v>
      </c>
      <c r="F1163" s="182">
        <v>38.479999999999997</v>
      </c>
      <c r="G1163" s="278">
        <f t="shared" si="58"/>
        <v>615.67999999999995</v>
      </c>
    </row>
    <row r="1164" spans="1:7" ht="25.5" x14ac:dyDescent="0.2">
      <c r="A1164" s="77" t="s">
        <v>1128</v>
      </c>
      <c r="B1164" s="67" t="s">
        <v>1129</v>
      </c>
      <c r="C1164" s="61" t="s">
        <v>2021</v>
      </c>
      <c r="D1164" s="189"/>
      <c r="E1164" s="334"/>
      <c r="F1164" s="335"/>
      <c r="G1164" s="278"/>
    </row>
    <row r="1165" spans="1:7" ht="25.5" x14ac:dyDescent="0.2">
      <c r="A1165" s="77" t="s">
        <v>1135</v>
      </c>
      <c r="B1165" s="67" t="s">
        <v>2022</v>
      </c>
      <c r="C1165" s="75" t="s">
        <v>1136</v>
      </c>
      <c r="D1165" s="189" t="s">
        <v>1</v>
      </c>
      <c r="E1165" s="181">
        <v>45</v>
      </c>
      <c r="F1165" s="182">
        <v>40.42</v>
      </c>
      <c r="G1165" s="278">
        <f t="shared" ref="G1165" si="59">E1165*F1165</f>
        <v>1818.9</v>
      </c>
    </row>
    <row r="1166" spans="1:7" x14ac:dyDescent="0.2">
      <c r="A1166" s="77" t="s">
        <v>1144</v>
      </c>
      <c r="B1166" s="67" t="s">
        <v>2023</v>
      </c>
      <c r="C1166" s="67" t="s">
        <v>2024</v>
      </c>
      <c r="D1166" s="189"/>
      <c r="E1166" s="334"/>
      <c r="F1166" s="335"/>
      <c r="G1166" s="278"/>
    </row>
    <row r="1167" spans="1:7" ht="25.5" x14ac:dyDescent="0.2">
      <c r="A1167" s="77" t="s">
        <v>2025</v>
      </c>
      <c r="B1167" s="67" t="s">
        <v>2026</v>
      </c>
      <c r="C1167" s="75" t="s">
        <v>2027</v>
      </c>
      <c r="D1167" s="189" t="s">
        <v>1</v>
      </c>
      <c r="E1167" s="181">
        <v>13</v>
      </c>
      <c r="F1167" s="182">
        <v>37.409999999999997</v>
      </c>
      <c r="G1167" s="278">
        <f t="shared" ref="G1167:G1169" si="60">E1167*F1167</f>
        <v>486.32999999999993</v>
      </c>
    </row>
    <row r="1168" spans="1:7" x14ac:dyDescent="0.2">
      <c r="A1168" s="77" t="s">
        <v>1833</v>
      </c>
      <c r="B1168" s="67" t="s">
        <v>1141</v>
      </c>
      <c r="C1168" s="75" t="s">
        <v>1141</v>
      </c>
      <c r="D1168" s="189" t="s">
        <v>1</v>
      </c>
      <c r="E1168" s="181">
        <v>38</v>
      </c>
      <c r="F1168" s="182">
        <v>48.17</v>
      </c>
      <c r="G1168" s="278">
        <f t="shared" si="60"/>
        <v>1830.46</v>
      </c>
    </row>
    <row r="1169" spans="1:7" x14ac:dyDescent="0.2">
      <c r="A1169" s="77" t="s">
        <v>2028</v>
      </c>
      <c r="B1169" s="67" t="s">
        <v>1143</v>
      </c>
      <c r="C1169" s="75" t="s">
        <v>2029</v>
      </c>
      <c r="D1169" s="189" t="s">
        <v>1</v>
      </c>
      <c r="E1169" s="181">
        <v>45</v>
      </c>
      <c r="F1169" s="182">
        <v>51.09</v>
      </c>
      <c r="G1169" s="278">
        <f t="shared" si="60"/>
        <v>2299.0500000000002</v>
      </c>
    </row>
    <row r="1170" spans="1:7" x14ac:dyDescent="0.2">
      <c r="A1170" s="77" t="s">
        <v>1154</v>
      </c>
      <c r="B1170" s="67" t="s">
        <v>2030</v>
      </c>
      <c r="C1170" s="75" t="s">
        <v>2031</v>
      </c>
      <c r="D1170" s="189"/>
      <c r="E1170" s="181"/>
      <c r="F1170" s="182"/>
      <c r="G1170" s="278"/>
    </row>
    <row r="1171" spans="1:7" x14ac:dyDescent="0.2">
      <c r="A1171" s="77" t="s">
        <v>1157</v>
      </c>
      <c r="B1171" s="67" t="s">
        <v>1158</v>
      </c>
      <c r="C1171" s="75" t="s">
        <v>2032</v>
      </c>
      <c r="D1171" s="189" t="s">
        <v>17</v>
      </c>
      <c r="E1171" s="181">
        <v>3</v>
      </c>
      <c r="F1171" s="182">
        <v>131.68</v>
      </c>
      <c r="G1171" s="278">
        <f t="shared" ref="G1171:G1172" si="61">E1171*F1171</f>
        <v>395.04</v>
      </c>
    </row>
    <row r="1172" spans="1:7" x14ac:dyDescent="0.2">
      <c r="A1172" s="77" t="s">
        <v>1163</v>
      </c>
      <c r="B1172" s="67" t="s">
        <v>2033</v>
      </c>
      <c r="C1172" s="68" t="s">
        <v>2034</v>
      </c>
      <c r="D1172" s="189" t="s">
        <v>17</v>
      </c>
      <c r="E1172" s="181">
        <v>2</v>
      </c>
      <c r="F1172" s="182">
        <v>255.93</v>
      </c>
      <c r="G1172" s="278">
        <f t="shared" si="61"/>
        <v>511.86</v>
      </c>
    </row>
    <row r="1173" spans="1:7" ht="25.5" x14ac:dyDescent="0.2">
      <c r="A1173" s="77" t="s">
        <v>1165</v>
      </c>
      <c r="B1173" s="67" t="s">
        <v>1166</v>
      </c>
      <c r="C1173" s="68" t="s">
        <v>1854</v>
      </c>
      <c r="D1173" s="189"/>
      <c r="E1173" s="334"/>
      <c r="F1173" s="335"/>
      <c r="G1173" s="278"/>
    </row>
    <row r="1174" spans="1:7" x14ac:dyDescent="0.2">
      <c r="A1174" s="77" t="s">
        <v>1174</v>
      </c>
      <c r="B1174" s="67" t="s">
        <v>1175</v>
      </c>
      <c r="C1174" s="68" t="s">
        <v>1176</v>
      </c>
      <c r="D1174" s="189" t="s">
        <v>1</v>
      </c>
      <c r="E1174" s="181">
        <v>45</v>
      </c>
      <c r="F1174" s="182">
        <v>28.03</v>
      </c>
      <c r="G1174" s="278">
        <f t="shared" ref="G1174" si="62">E1174*F1174</f>
        <v>1261.3500000000001</v>
      </c>
    </row>
    <row r="1175" spans="1:7" ht="25.5" x14ac:dyDescent="0.2">
      <c r="A1175" s="77" t="s">
        <v>1177</v>
      </c>
      <c r="B1175" s="67" t="s">
        <v>1178</v>
      </c>
      <c r="C1175" s="68" t="s">
        <v>1835</v>
      </c>
      <c r="D1175" s="189"/>
      <c r="E1175" s="334"/>
      <c r="F1175" s="335"/>
      <c r="G1175" s="278"/>
    </row>
    <row r="1176" spans="1:7" x14ac:dyDescent="0.2">
      <c r="A1176" s="77" t="s">
        <v>1180</v>
      </c>
      <c r="B1176" s="67" t="s">
        <v>1181</v>
      </c>
      <c r="C1176" s="68" t="s">
        <v>2035</v>
      </c>
      <c r="D1176" s="189" t="s">
        <v>1</v>
      </c>
      <c r="E1176" s="181">
        <v>259</v>
      </c>
      <c r="F1176" s="182">
        <v>13.63</v>
      </c>
      <c r="G1176" s="278">
        <f t="shared" ref="G1176:G1178" si="63">E1176*F1176</f>
        <v>3530.17</v>
      </c>
    </row>
    <row r="1177" spans="1:7" ht="25.5" x14ac:dyDescent="0.2">
      <c r="A1177" s="77" t="s">
        <v>1183</v>
      </c>
      <c r="B1177" s="67" t="s">
        <v>1184</v>
      </c>
      <c r="C1177" s="75" t="s">
        <v>2036</v>
      </c>
      <c r="D1177" s="189" t="s">
        <v>1</v>
      </c>
      <c r="E1177" s="181">
        <v>46</v>
      </c>
      <c r="F1177" s="182">
        <v>14.61</v>
      </c>
      <c r="G1177" s="278">
        <f t="shared" si="63"/>
        <v>672.06</v>
      </c>
    </row>
    <row r="1178" spans="1:7" ht="25.5" x14ac:dyDescent="0.2">
      <c r="A1178" s="77" t="s">
        <v>1186</v>
      </c>
      <c r="B1178" s="67" t="s">
        <v>2037</v>
      </c>
      <c r="C1178" s="75" t="s">
        <v>2038</v>
      </c>
      <c r="D1178" s="189" t="s">
        <v>1</v>
      </c>
      <c r="E1178" s="181">
        <v>16</v>
      </c>
      <c r="F1178" s="182">
        <v>15.44</v>
      </c>
      <c r="G1178" s="278">
        <f t="shared" si="63"/>
        <v>247.04</v>
      </c>
    </row>
    <row r="1179" spans="1:7" x14ac:dyDescent="0.2">
      <c r="A1179" s="77" t="s">
        <v>1210</v>
      </c>
      <c r="B1179" s="77" t="s">
        <v>2039</v>
      </c>
      <c r="C1179" s="75" t="s">
        <v>2040</v>
      </c>
      <c r="D1179" s="189"/>
      <c r="E1179" s="334"/>
      <c r="F1179" s="335"/>
      <c r="G1179" s="278"/>
    </row>
    <row r="1180" spans="1:7" ht="25.5" x14ac:dyDescent="0.2">
      <c r="A1180" s="77" t="s">
        <v>1213</v>
      </c>
      <c r="B1180" s="67" t="s">
        <v>1214</v>
      </c>
      <c r="C1180" s="75" t="s">
        <v>2041</v>
      </c>
      <c r="D1180" s="189" t="s">
        <v>17</v>
      </c>
      <c r="E1180" s="181">
        <v>1</v>
      </c>
      <c r="F1180" s="182">
        <v>155.06</v>
      </c>
      <c r="G1180" s="278">
        <f t="shared" ref="G1180:G1182" si="64">E1180*F1180</f>
        <v>155.06</v>
      </c>
    </row>
    <row r="1181" spans="1:7" ht="25.5" x14ac:dyDescent="0.2">
      <c r="A1181" s="77" t="s">
        <v>1216</v>
      </c>
      <c r="B1181" s="67" t="s">
        <v>1217</v>
      </c>
      <c r="C1181" s="75" t="s">
        <v>2042</v>
      </c>
      <c r="D1181" s="189" t="s">
        <v>17</v>
      </c>
      <c r="E1181" s="181">
        <v>1</v>
      </c>
      <c r="F1181" s="182">
        <v>44.06</v>
      </c>
      <c r="G1181" s="278">
        <f t="shared" si="64"/>
        <v>44.06</v>
      </c>
    </row>
    <row r="1182" spans="1:7" ht="25.5" x14ac:dyDescent="0.2">
      <c r="A1182" s="77" t="s">
        <v>1219</v>
      </c>
      <c r="B1182" s="67" t="s">
        <v>1220</v>
      </c>
      <c r="C1182" s="75" t="s">
        <v>2043</v>
      </c>
      <c r="D1182" s="189" t="s">
        <v>17</v>
      </c>
      <c r="E1182" s="181">
        <v>4</v>
      </c>
      <c r="F1182" s="182">
        <v>25.2</v>
      </c>
      <c r="G1182" s="278">
        <f t="shared" si="64"/>
        <v>100.8</v>
      </c>
    </row>
    <row r="1183" spans="1:7" ht="38.25" x14ac:dyDescent="0.2">
      <c r="A1183" s="77" t="s">
        <v>2044</v>
      </c>
      <c r="B1183" s="198" t="s">
        <v>2147</v>
      </c>
      <c r="C1183" s="75" t="s">
        <v>2045</v>
      </c>
      <c r="D1183" s="189"/>
      <c r="E1183" s="334"/>
      <c r="F1183" s="335"/>
      <c r="G1183" s="278"/>
    </row>
    <row r="1184" spans="1:7" ht="25.5" x14ac:dyDescent="0.2">
      <c r="A1184" s="77" t="s">
        <v>2046</v>
      </c>
      <c r="B1184" s="67" t="s">
        <v>2047</v>
      </c>
      <c r="C1184" s="75" t="s">
        <v>2048</v>
      </c>
      <c r="D1184" s="189" t="s">
        <v>17</v>
      </c>
      <c r="E1184" s="181">
        <v>1</v>
      </c>
      <c r="F1184" s="182">
        <v>527.04999999999995</v>
      </c>
      <c r="G1184" s="278">
        <f t="shared" ref="G1184" si="65">E1184*F1184</f>
        <v>527.04999999999995</v>
      </c>
    </row>
    <row r="1185" spans="1:7" x14ac:dyDescent="0.2">
      <c r="A1185" s="77" t="s">
        <v>1233</v>
      </c>
      <c r="B1185" s="77" t="s">
        <v>1234</v>
      </c>
      <c r="C1185" s="75" t="s">
        <v>1235</v>
      </c>
      <c r="D1185" s="189"/>
      <c r="E1185" s="334"/>
      <c r="F1185" s="335"/>
      <c r="G1185" s="278"/>
    </row>
    <row r="1186" spans="1:7" ht="25.5" x14ac:dyDescent="0.2">
      <c r="A1186" s="77" t="s">
        <v>1237</v>
      </c>
      <c r="B1186" s="67" t="s">
        <v>1136</v>
      </c>
      <c r="C1186" s="75" t="s">
        <v>2049</v>
      </c>
      <c r="D1186" s="189" t="s">
        <v>17</v>
      </c>
      <c r="E1186" s="181">
        <v>7</v>
      </c>
      <c r="F1186" s="182">
        <v>105.33</v>
      </c>
      <c r="G1186" s="278">
        <f t="shared" ref="G1186" si="66">E1186*F1186</f>
        <v>737.31</v>
      </c>
    </row>
    <row r="1187" spans="1:7" ht="25.5" x14ac:dyDescent="0.2">
      <c r="A1187" s="77" t="s">
        <v>1242</v>
      </c>
      <c r="B1187" s="77" t="s">
        <v>1243</v>
      </c>
      <c r="C1187" s="75" t="s">
        <v>2050</v>
      </c>
      <c r="D1187" s="189"/>
      <c r="E1187" s="334"/>
      <c r="F1187" s="335"/>
      <c r="G1187" s="278"/>
    </row>
    <row r="1188" spans="1:7" ht="25.5" x14ac:dyDescent="0.2">
      <c r="A1188" s="77" t="s">
        <v>1245</v>
      </c>
      <c r="B1188" s="67" t="s">
        <v>1246</v>
      </c>
      <c r="C1188" s="75" t="s">
        <v>2051</v>
      </c>
      <c r="D1188" s="189" t="s">
        <v>17</v>
      </c>
      <c r="E1188" s="181">
        <v>1</v>
      </c>
      <c r="F1188" s="182">
        <v>150.44</v>
      </c>
      <c r="G1188" s="278">
        <f t="shared" ref="G1188" si="67">E1188*F1188</f>
        <v>150.44</v>
      </c>
    </row>
    <row r="1189" spans="1:7" x14ac:dyDescent="0.2">
      <c r="A1189" s="77" t="s">
        <v>1253</v>
      </c>
      <c r="B1189" s="77" t="s">
        <v>1254</v>
      </c>
      <c r="C1189" s="75" t="s">
        <v>1255</v>
      </c>
      <c r="D1189" s="189"/>
      <c r="E1189" s="334"/>
      <c r="F1189" s="335"/>
      <c r="G1189" s="278"/>
    </row>
    <row r="1190" spans="1:7" ht="25.5" x14ac:dyDescent="0.2">
      <c r="A1190" s="77" t="s">
        <v>1256</v>
      </c>
      <c r="B1190" s="67" t="s">
        <v>2051</v>
      </c>
      <c r="C1190" s="75" t="s">
        <v>2051</v>
      </c>
      <c r="D1190" s="189" t="s">
        <v>17</v>
      </c>
      <c r="E1190" s="181">
        <v>1</v>
      </c>
      <c r="F1190" s="182">
        <v>1293.58</v>
      </c>
      <c r="G1190" s="278">
        <f t="shared" ref="G1190" si="68">E1190*F1190</f>
        <v>1293.58</v>
      </c>
    </row>
    <row r="1191" spans="1:7" x14ac:dyDescent="0.2">
      <c r="A1191" s="77" t="s">
        <v>1264</v>
      </c>
      <c r="B1191" s="77" t="s">
        <v>1265</v>
      </c>
      <c r="C1191" s="75" t="s">
        <v>1266</v>
      </c>
      <c r="D1191" s="189"/>
      <c r="E1191" s="334"/>
      <c r="F1191" s="335"/>
      <c r="G1191" s="278"/>
    </row>
    <row r="1192" spans="1:7" ht="25.5" x14ac:dyDescent="0.2">
      <c r="A1192" s="77" t="s">
        <v>1267</v>
      </c>
      <c r="B1192" s="67" t="s">
        <v>2052</v>
      </c>
      <c r="C1192" s="67" t="s">
        <v>2051</v>
      </c>
      <c r="D1192" s="189" t="s">
        <v>17</v>
      </c>
      <c r="E1192" s="181">
        <v>1</v>
      </c>
      <c r="F1192" s="182">
        <v>1060.24</v>
      </c>
      <c r="G1192" s="278">
        <f t="shared" ref="G1192" si="69">E1192*F1192</f>
        <v>1060.24</v>
      </c>
    </row>
    <row r="1193" spans="1:7" x14ac:dyDescent="0.2">
      <c r="A1193" s="77" t="s">
        <v>433</v>
      </c>
      <c r="B1193" s="77" t="s">
        <v>367</v>
      </c>
      <c r="C1193" s="75" t="s">
        <v>368</v>
      </c>
      <c r="D1193" s="189"/>
      <c r="E1193" s="334"/>
      <c r="F1193" s="335"/>
      <c r="G1193" s="278"/>
    </row>
    <row r="1194" spans="1:7" x14ac:dyDescent="0.2">
      <c r="A1194" s="77" t="s">
        <v>434</v>
      </c>
      <c r="B1194" s="67" t="s">
        <v>369</v>
      </c>
      <c r="C1194" s="75" t="s">
        <v>2053</v>
      </c>
      <c r="D1194" s="189" t="s">
        <v>17</v>
      </c>
      <c r="E1194" s="181">
        <v>75</v>
      </c>
      <c r="F1194" s="182">
        <v>53.22</v>
      </c>
      <c r="G1194" s="278">
        <f t="shared" ref="G1194:G1197" si="70">E1194*F1194</f>
        <v>3991.5</v>
      </c>
    </row>
    <row r="1195" spans="1:7" x14ac:dyDescent="0.2">
      <c r="A1195" s="77" t="s">
        <v>1272</v>
      </c>
      <c r="B1195" s="67" t="s">
        <v>1273</v>
      </c>
      <c r="C1195" s="75" t="s">
        <v>2054</v>
      </c>
      <c r="D1195" s="189" t="s">
        <v>17</v>
      </c>
      <c r="E1195" s="181">
        <v>13</v>
      </c>
      <c r="F1195" s="182">
        <v>153.51</v>
      </c>
      <c r="G1195" s="278">
        <f t="shared" si="70"/>
        <v>1995.6299999999999</v>
      </c>
    </row>
    <row r="1196" spans="1:7" ht="25.5" x14ac:dyDescent="0.2">
      <c r="A1196" s="77" t="s">
        <v>2055</v>
      </c>
      <c r="B1196" s="67" t="s">
        <v>2056</v>
      </c>
      <c r="C1196" s="75" t="s">
        <v>2057</v>
      </c>
      <c r="D1196" s="189" t="s">
        <v>2058</v>
      </c>
      <c r="E1196" s="181">
        <v>1</v>
      </c>
      <c r="F1196" s="182">
        <v>553.37</v>
      </c>
      <c r="G1196" s="278">
        <f t="shared" si="70"/>
        <v>553.37</v>
      </c>
    </row>
    <row r="1197" spans="1:7" ht="25.5" x14ac:dyDescent="0.2">
      <c r="A1197" s="77" t="s">
        <v>2059</v>
      </c>
      <c r="B1197" s="67" t="s">
        <v>2060</v>
      </c>
      <c r="C1197" s="75" t="s">
        <v>2061</v>
      </c>
      <c r="D1197" s="189" t="s">
        <v>17</v>
      </c>
      <c r="E1197" s="181">
        <v>1</v>
      </c>
      <c r="F1197" s="182">
        <v>2233.0300000000002</v>
      </c>
      <c r="G1197" s="278">
        <f t="shared" si="70"/>
        <v>2233.0300000000002</v>
      </c>
    </row>
    <row r="1198" spans="1:7" x14ac:dyDescent="0.2">
      <c r="A1198" s="77" t="s">
        <v>1290</v>
      </c>
      <c r="B1198" s="77" t="s">
        <v>1291</v>
      </c>
      <c r="C1198" s="75" t="s">
        <v>1292</v>
      </c>
      <c r="D1198" s="189"/>
      <c r="E1198" s="334"/>
      <c r="F1198" s="335"/>
      <c r="G1198" s="278"/>
    </row>
    <row r="1199" spans="1:7" x14ac:dyDescent="0.2">
      <c r="A1199" s="77" t="s">
        <v>1293</v>
      </c>
      <c r="B1199" s="67" t="s">
        <v>1294</v>
      </c>
      <c r="C1199" s="75" t="s">
        <v>2062</v>
      </c>
      <c r="D1199" s="189" t="s">
        <v>17</v>
      </c>
      <c r="E1199" s="181">
        <v>13</v>
      </c>
      <c r="F1199" s="182">
        <v>557.45000000000005</v>
      </c>
      <c r="G1199" s="278">
        <f t="shared" ref="G1199:G1200" si="71">E1199*F1199</f>
        <v>7246.85</v>
      </c>
    </row>
    <row r="1200" spans="1:7" x14ac:dyDescent="0.2">
      <c r="A1200" s="77" t="s">
        <v>2063</v>
      </c>
      <c r="B1200" s="67" t="s">
        <v>2064</v>
      </c>
      <c r="C1200" s="75" t="s">
        <v>1297</v>
      </c>
      <c r="D1200" s="189" t="s">
        <v>17</v>
      </c>
      <c r="E1200" s="181">
        <v>1</v>
      </c>
      <c r="F1200" s="182">
        <v>1098.55</v>
      </c>
      <c r="G1200" s="278">
        <f t="shared" si="71"/>
        <v>1098.55</v>
      </c>
    </row>
    <row r="1201" spans="1:7" ht="25.5" x14ac:dyDescent="0.2">
      <c r="A1201" s="77" t="s">
        <v>1298</v>
      </c>
      <c r="B1201" s="67" t="s">
        <v>1842</v>
      </c>
      <c r="C1201" s="75" t="s">
        <v>1843</v>
      </c>
      <c r="D1201" s="189"/>
      <c r="E1201" s="334"/>
      <c r="F1201" s="335"/>
      <c r="G1201" s="278"/>
    </row>
    <row r="1202" spans="1:7" x14ac:dyDescent="0.2">
      <c r="A1202" s="77" t="s">
        <v>1301</v>
      </c>
      <c r="B1202" s="67" t="s">
        <v>1302</v>
      </c>
      <c r="C1202" s="75" t="s">
        <v>2065</v>
      </c>
      <c r="D1202" s="189" t="s">
        <v>17</v>
      </c>
      <c r="E1202" s="181">
        <v>13</v>
      </c>
      <c r="F1202" s="182">
        <v>1827.17</v>
      </c>
      <c r="G1202" s="278">
        <f t="shared" ref="G1202" si="72">E1202*F1202</f>
        <v>23753.21</v>
      </c>
    </row>
    <row r="1203" spans="1:7" x14ac:dyDescent="0.2">
      <c r="A1203" s="77" t="s">
        <v>2066</v>
      </c>
      <c r="B1203" s="77" t="s">
        <v>2067</v>
      </c>
      <c r="C1203" s="75" t="s">
        <v>2068</v>
      </c>
      <c r="D1203" s="189"/>
      <c r="E1203" s="334"/>
      <c r="F1203" s="335"/>
      <c r="G1203" s="278"/>
    </row>
    <row r="1204" spans="1:7" ht="25.5" x14ac:dyDescent="0.2">
      <c r="A1204" s="77" t="s">
        <v>2069</v>
      </c>
      <c r="B1204" s="67" t="s">
        <v>2070</v>
      </c>
      <c r="C1204" s="75" t="s">
        <v>2071</v>
      </c>
      <c r="D1204" s="189" t="s">
        <v>1</v>
      </c>
      <c r="E1204" s="181">
        <v>28</v>
      </c>
      <c r="F1204" s="182">
        <v>23.46</v>
      </c>
      <c r="G1204" s="278">
        <f t="shared" ref="G1204" si="73">E1204*F1204</f>
        <v>656.88</v>
      </c>
    </row>
    <row r="1205" spans="1:7" x14ac:dyDescent="0.2">
      <c r="A1205" s="77" t="s">
        <v>1382</v>
      </c>
      <c r="B1205" s="77" t="s">
        <v>1383</v>
      </c>
      <c r="C1205" s="75" t="s">
        <v>1384</v>
      </c>
      <c r="D1205" s="189"/>
      <c r="E1205" s="334"/>
      <c r="F1205" s="335"/>
      <c r="G1205" s="278"/>
    </row>
    <row r="1206" spans="1:7" ht="25.5" x14ac:dyDescent="0.2">
      <c r="A1206" s="77" t="s">
        <v>1846</v>
      </c>
      <c r="B1206" s="67" t="s">
        <v>1848</v>
      </c>
      <c r="C1206" s="75" t="s">
        <v>2072</v>
      </c>
      <c r="D1206" s="189" t="s">
        <v>1</v>
      </c>
      <c r="E1206" s="181">
        <v>22</v>
      </c>
      <c r="F1206" s="182">
        <v>17.149999999999999</v>
      </c>
      <c r="G1206" s="278">
        <f t="shared" ref="G1206:G1208" si="74">E1206*F1206</f>
        <v>377.29999999999995</v>
      </c>
    </row>
    <row r="1207" spans="1:7" ht="25.5" x14ac:dyDescent="0.2">
      <c r="A1207" s="77" t="s">
        <v>1387</v>
      </c>
      <c r="B1207" s="67" t="s">
        <v>2073</v>
      </c>
      <c r="C1207" s="75" t="s">
        <v>2073</v>
      </c>
      <c r="D1207" s="189" t="s">
        <v>1</v>
      </c>
      <c r="E1207" s="181">
        <v>8</v>
      </c>
      <c r="F1207" s="182">
        <v>23.23</v>
      </c>
      <c r="G1207" s="278">
        <f t="shared" si="74"/>
        <v>185.84</v>
      </c>
    </row>
    <row r="1208" spans="1:7" ht="25.5" x14ac:dyDescent="0.2">
      <c r="A1208" s="77" t="s">
        <v>1389</v>
      </c>
      <c r="B1208" s="67" t="s">
        <v>2074</v>
      </c>
      <c r="C1208" s="75" t="s">
        <v>2075</v>
      </c>
      <c r="D1208" s="189" t="s">
        <v>1</v>
      </c>
      <c r="E1208" s="181">
        <v>15</v>
      </c>
      <c r="F1208" s="182">
        <v>28.96</v>
      </c>
      <c r="G1208" s="278">
        <f t="shared" si="74"/>
        <v>434.40000000000003</v>
      </c>
    </row>
    <row r="1209" spans="1:7" ht="25.5" x14ac:dyDescent="0.2">
      <c r="A1209" s="77" t="s">
        <v>1391</v>
      </c>
      <c r="B1209" s="200" t="s">
        <v>2076</v>
      </c>
      <c r="C1209" s="75" t="s">
        <v>1850</v>
      </c>
      <c r="D1209" s="189"/>
      <c r="E1209" s="334"/>
      <c r="F1209" s="335"/>
      <c r="G1209" s="278"/>
    </row>
    <row r="1210" spans="1:7" ht="38.25" x14ac:dyDescent="0.2">
      <c r="A1210" s="77" t="s">
        <v>1394</v>
      </c>
      <c r="B1210" s="67" t="s">
        <v>1395</v>
      </c>
      <c r="C1210" s="75" t="s">
        <v>2077</v>
      </c>
      <c r="D1210" s="189" t="s">
        <v>17</v>
      </c>
      <c r="E1210" s="181">
        <v>3</v>
      </c>
      <c r="F1210" s="182">
        <v>19.440000000000001</v>
      </c>
      <c r="G1210" s="278">
        <f t="shared" ref="G1210:G1211" si="75">E1210*F1210</f>
        <v>58.320000000000007</v>
      </c>
    </row>
    <row r="1211" spans="1:7" ht="25.5" x14ac:dyDescent="0.2">
      <c r="A1211" s="77" t="s">
        <v>1396</v>
      </c>
      <c r="B1211" s="67" t="s">
        <v>2078</v>
      </c>
      <c r="C1211" s="75" t="s">
        <v>2079</v>
      </c>
      <c r="D1211" s="189" t="s">
        <v>17</v>
      </c>
      <c r="E1211" s="181">
        <v>2</v>
      </c>
      <c r="F1211" s="182">
        <v>10.27</v>
      </c>
      <c r="G1211" s="278">
        <f t="shared" si="75"/>
        <v>20.54</v>
      </c>
    </row>
    <row r="1212" spans="1:7" ht="25.5" x14ac:dyDescent="0.2">
      <c r="A1212" s="77" t="s">
        <v>1458</v>
      </c>
      <c r="B1212" s="201" t="s">
        <v>1166</v>
      </c>
      <c r="C1212" s="75" t="s">
        <v>1854</v>
      </c>
      <c r="D1212" s="189"/>
      <c r="E1212" s="334"/>
      <c r="F1212" s="335"/>
      <c r="G1212" s="278"/>
    </row>
    <row r="1213" spans="1:7" x14ac:dyDescent="0.2">
      <c r="A1213" s="77" t="s">
        <v>1459</v>
      </c>
      <c r="B1213" s="67" t="s">
        <v>2080</v>
      </c>
      <c r="C1213" s="75" t="s">
        <v>1461</v>
      </c>
      <c r="D1213" s="189" t="s">
        <v>1</v>
      </c>
      <c r="E1213" s="181">
        <v>22</v>
      </c>
      <c r="F1213" s="182">
        <v>13.1</v>
      </c>
      <c r="G1213" s="278">
        <f t="shared" ref="G1213:G1215" si="76">E1213*F1213</f>
        <v>288.2</v>
      </c>
    </row>
    <row r="1214" spans="1:7" ht="25.5" x14ac:dyDescent="0.2">
      <c r="A1214" s="77" t="s">
        <v>1462</v>
      </c>
      <c r="B1214" s="67" t="s">
        <v>1169</v>
      </c>
      <c r="C1214" s="75" t="s">
        <v>2081</v>
      </c>
      <c r="D1214" s="189" t="s">
        <v>1</v>
      </c>
      <c r="E1214" s="181">
        <v>8</v>
      </c>
      <c r="F1214" s="182">
        <v>15.17</v>
      </c>
      <c r="G1214" s="278">
        <f t="shared" si="76"/>
        <v>121.36</v>
      </c>
    </row>
    <row r="1215" spans="1:7" ht="25.5" x14ac:dyDescent="0.2">
      <c r="A1215" s="77" t="s">
        <v>1463</v>
      </c>
      <c r="B1215" s="67" t="s">
        <v>2082</v>
      </c>
      <c r="C1215" s="75" t="s">
        <v>2083</v>
      </c>
      <c r="D1215" s="189" t="s">
        <v>1</v>
      </c>
      <c r="E1215" s="181">
        <v>15</v>
      </c>
      <c r="F1215" s="182">
        <v>17.420000000000002</v>
      </c>
      <c r="G1215" s="278">
        <f t="shared" si="76"/>
        <v>261.3</v>
      </c>
    </row>
    <row r="1216" spans="1:7" x14ac:dyDescent="0.2">
      <c r="A1216" s="77" t="s">
        <v>1403</v>
      </c>
      <c r="B1216" s="77" t="s">
        <v>1404</v>
      </c>
      <c r="C1216" s="75" t="s">
        <v>2084</v>
      </c>
      <c r="D1216" s="189"/>
      <c r="E1216" s="334"/>
      <c r="F1216" s="335"/>
      <c r="G1216" s="278"/>
    </row>
    <row r="1217" spans="1:42" ht="25.5" x14ac:dyDescent="0.2">
      <c r="A1217" s="77" t="s">
        <v>1408</v>
      </c>
      <c r="B1217" s="67" t="s">
        <v>1132</v>
      </c>
      <c r="C1217" s="75" t="s">
        <v>2070</v>
      </c>
      <c r="D1217" s="189" t="s">
        <v>17</v>
      </c>
      <c r="E1217" s="181">
        <v>4</v>
      </c>
      <c r="F1217" s="182">
        <v>22.48</v>
      </c>
      <c r="G1217" s="278">
        <f t="shared" ref="G1217:G1218" si="77">E1217*F1217</f>
        <v>89.92</v>
      </c>
    </row>
    <row r="1218" spans="1:42" ht="25.5" x14ac:dyDescent="0.2">
      <c r="A1218" s="77" t="s">
        <v>2085</v>
      </c>
      <c r="B1218" s="67" t="s">
        <v>1134</v>
      </c>
      <c r="C1218" s="75" t="s">
        <v>2086</v>
      </c>
      <c r="D1218" s="189" t="s">
        <v>17</v>
      </c>
      <c r="E1218" s="181">
        <v>1</v>
      </c>
      <c r="F1218" s="182">
        <v>34.07</v>
      </c>
      <c r="G1218" s="278">
        <f t="shared" si="77"/>
        <v>34.07</v>
      </c>
    </row>
    <row r="1219" spans="1:42" x14ac:dyDescent="0.2">
      <c r="A1219" s="77" t="s">
        <v>1416</v>
      </c>
      <c r="B1219" s="77" t="s">
        <v>1417</v>
      </c>
      <c r="C1219" s="75" t="s">
        <v>1418</v>
      </c>
      <c r="D1219" s="189"/>
      <c r="E1219" s="334"/>
      <c r="F1219" s="335"/>
      <c r="G1219" s="278"/>
    </row>
    <row r="1220" spans="1:42" x14ac:dyDescent="0.2">
      <c r="A1220" s="77" t="s">
        <v>1421</v>
      </c>
      <c r="B1220" s="67" t="s">
        <v>1422</v>
      </c>
      <c r="C1220" s="75" t="s">
        <v>2087</v>
      </c>
      <c r="D1220" s="189" t="s">
        <v>1</v>
      </c>
      <c r="E1220" s="181">
        <v>25</v>
      </c>
      <c r="F1220" s="182">
        <v>4.8099999999999996</v>
      </c>
      <c r="G1220" s="278">
        <f t="shared" ref="G1220:G1222" si="78">E1220*F1220</f>
        <v>120.24999999999999</v>
      </c>
    </row>
    <row r="1221" spans="1:42" ht="25.5" x14ac:dyDescent="0.2">
      <c r="A1221" s="77" t="s">
        <v>1423</v>
      </c>
      <c r="B1221" s="67" t="s">
        <v>2088</v>
      </c>
      <c r="C1221" s="75" t="s">
        <v>2088</v>
      </c>
      <c r="D1221" s="189" t="s">
        <v>1</v>
      </c>
      <c r="E1221" s="181">
        <v>45</v>
      </c>
      <c r="F1221" s="182">
        <v>7.47</v>
      </c>
      <c r="G1221" s="278">
        <f t="shared" si="78"/>
        <v>336.15</v>
      </c>
    </row>
    <row r="1222" spans="1:42" ht="51" x14ac:dyDescent="0.2">
      <c r="A1222" s="77" t="s">
        <v>1447</v>
      </c>
      <c r="B1222" s="75" t="s">
        <v>2089</v>
      </c>
      <c r="C1222" s="75" t="s">
        <v>2090</v>
      </c>
      <c r="D1222" s="189" t="s">
        <v>17</v>
      </c>
      <c r="E1222" s="181">
        <v>2</v>
      </c>
      <c r="F1222" s="182">
        <v>64.5</v>
      </c>
      <c r="G1222" s="278">
        <f t="shared" si="78"/>
        <v>129</v>
      </c>
    </row>
    <row r="1223" spans="1:42" s="171" customFormat="1" ht="22.5" customHeight="1" x14ac:dyDescent="0.2">
      <c r="A1223" s="126"/>
      <c r="B1223" s="126" t="s">
        <v>2175</v>
      </c>
      <c r="C1223" s="192" t="s">
        <v>2205</v>
      </c>
      <c r="D1223" s="129"/>
      <c r="E1223" s="126"/>
      <c r="F1223" s="126"/>
      <c r="G1223" s="280">
        <f>SUM(G1150:G1222)</f>
        <v>84109.06</v>
      </c>
      <c r="H1223" s="267"/>
      <c r="I1223" s="267"/>
      <c r="J1223" s="267"/>
      <c r="K1223" s="267"/>
      <c r="L1223" s="267"/>
      <c r="M1223" s="267"/>
      <c r="N1223" s="267"/>
      <c r="O1223" s="267"/>
      <c r="P1223" s="267"/>
      <c r="Q1223" s="267"/>
      <c r="R1223" s="267"/>
      <c r="S1223" s="267"/>
      <c r="T1223" s="267"/>
      <c r="U1223" s="267"/>
      <c r="V1223" s="267"/>
      <c r="W1223" s="267"/>
      <c r="X1223" s="267"/>
      <c r="Y1223" s="267"/>
      <c r="Z1223" s="267"/>
      <c r="AA1223" s="267"/>
      <c r="AB1223" s="267"/>
      <c r="AC1223" s="267"/>
      <c r="AD1223" s="267"/>
      <c r="AE1223" s="267"/>
      <c r="AF1223" s="267"/>
      <c r="AG1223" s="267"/>
      <c r="AH1223" s="267"/>
      <c r="AI1223" s="267"/>
      <c r="AJ1223" s="267"/>
      <c r="AK1223" s="267"/>
      <c r="AL1223" s="267"/>
      <c r="AM1223" s="267"/>
      <c r="AN1223" s="267"/>
      <c r="AO1223" s="267"/>
      <c r="AP1223" s="267"/>
    </row>
    <row r="1224" spans="1:42" ht="7.5" customHeight="1" x14ac:dyDescent="0.25">
      <c r="A1224" s="294"/>
      <c r="B1224" s="299"/>
      <c r="C1224" s="300"/>
      <c r="D1224" s="296"/>
      <c r="E1224" s="297"/>
      <c r="F1224" s="297"/>
      <c r="G1224" s="298"/>
    </row>
    <row r="1225" spans="1:42" s="167" customFormat="1" ht="22.5" customHeight="1" x14ac:dyDescent="0.25">
      <c r="A1225" s="177"/>
      <c r="B1225" s="178" t="s">
        <v>2176</v>
      </c>
      <c r="C1225" s="193" t="s">
        <v>2206</v>
      </c>
      <c r="D1225" s="187"/>
      <c r="E1225" s="188"/>
      <c r="F1225" s="188"/>
      <c r="G1225" s="301"/>
      <c r="H1225" s="258"/>
      <c r="I1225" s="258"/>
      <c r="J1225" s="258"/>
      <c r="K1225" s="258"/>
      <c r="L1225" s="258"/>
      <c r="M1225" s="258"/>
      <c r="N1225" s="258"/>
      <c r="O1225" s="258"/>
      <c r="P1225" s="258"/>
      <c r="Q1225" s="258"/>
      <c r="R1225" s="258"/>
      <c r="S1225" s="258"/>
      <c r="T1225" s="258"/>
      <c r="U1225" s="258"/>
      <c r="V1225" s="258"/>
      <c r="W1225" s="258"/>
      <c r="X1225" s="258"/>
      <c r="Y1225" s="258"/>
      <c r="Z1225" s="258"/>
      <c r="AA1225" s="258"/>
      <c r="AB1225" s="258"/>
      <c r="AC1225" s="258"/>
      <c r="AD1225" s="258"/>
      <c r="AE1225" s="258"/>
      <c r="AF1225" s="258"/>
      <c r="AG1225" s="258"/>
      <c r="AH1225" s="258"/>
      <c r="AI1225" s="258"/>
      <c r="AJ1225" s="258"/>
      <c r="AK1225" s="258"/>
      <c r="AL1225" s="258"/>
      <c r="AM1225" s="258"/>
      <c r="AN1225" s="258"/>
      <c r="AO1225" s="258"/>
      <c r="AP1225" s="258"/>
    </row>
    <row r="1226" spans="1:42" ht="25.5" x14ac:dyDescent="0.2">
      <c r="A1226" s="77" t="s">
        <v>592</v>
      </c>
      <c r="B1226" s="67" t="s">
        <v>473</v>
      </c>
      <c r="C1226" s="67" t="s">
        <v>711</v>
      </c>
      <c r="D1226" s="189" t="s">
        <v>17</v>
      </c>
      <c r="E1226" s="181">
        <v>8</v>
      </c>
      <c r="F1226" s="182">
        <v>295</v>
      </c>
      <c r="G1226" s="278">
        <f t="shared" ref="G1226:G1289" si="79">E1226*F1226</f>
        <v>2360</v>
      </c>
    </row>
    <row r="1227" spans="1:42" ht="25.5" x14ac:dyDescent="0.2">
      <c r="A1227" s="77" t="s">
        <v>593</v>
      </c>
      <c r="B1227" s="67" t="s">
        <v>474</v>
      </c>
      <c r="C1227" s="67" t="s">
        <v>712</v>
      </c>
      <c r="D1227" s="189" t="s">
        <v>17</v>
      </c>
      <c r="E1227" s="181">
        <v>8</v>
      </c>
      <c r="F1227" s="182">
        <v>750</v>
      </c>
      <c r="G1227" s="278">
        <f t="shared" si="79"/>
        <v>6000</v>
      </c>
    </row>
    <row r="1228" spans="1:42" x14ac:dyDescent="0.2">
      <c r="A1228" s="77" t="s">
        <v>595</v>
      </c>
      <c r="B1228" s="67" t="s">
        <v>476</v>
      </c>
      <c r="C1228" s="67" t="s">
        <v>714</v>
      </c>
      <c r="D1228" s="189" t="s">
        <v>17</v>
      </c>
      <c r="E1228" s="181">
        <v>1</v>
      </c>
      <c r="F1228" s="182">
        <v>335</v>
      </c>
      <c r="G1228" s="278">
        <f t="shared" si="79"/>
        <v>335</v>
      </c>
    </row>
    <row r="1229" spans="1:42" x14ac:dyDescent="0.2">
      <c r="A1229" s="77" t="s">
        <v>590</v>
      </c>
      <c r="B1229" s="67" t="s">
        <v>471</v>
      </c>
      <c r="C1229" s="67" t="s">
        <v>709</v>
      </c>
      <c r="D1229" s="189" t="s">
        <v>17</v>
      </c>
      <c r="E1229" s="181">
        <v>2</v>
      </c>
      <c r="F1229" s="182">
        <v>160</v>
      </c>
      <c r="G1229" s="278">
        <f t="shared" si="79"/>
        <v>320</v>
      </c>
    </row>
    <row r="1230" spans="1:42" x14ac:dyDescent="0.2">
      <c r="A1230" s="77" t="s">
        <v>597</v>
      </c>
      <c r="B1230" s="67" t="s">
        <v>478</v>
      </c>
      <c r="C1230" s="67" t="s">
        <v>716</v>
      </c>
      <c r="D1230" s="189" t="s">
        <v>17</v>
      </c>
      <c r="E1230" s="181">
        <v>1</v>
      </c>
      <c r="F1230" s="182">
        <v>580</v>
      </c>
      <c r="G1230" s="278">
        <f t="shared" si="79"/>
        <v>580</v>
      </c>
    </row>
    <row r="1231" spans="1:42" x14ac:dyDescent="0.2">
      <c r="A1231" s="77" t="s">
        <v>623</v>
      </c>
      <c r="B1231" s="67" t="s">
        <v>504</v>
      </c>
      <c r="C1231" s="67" t="s">
        <v>741</v>
      </c>
      <c r="D1231" s="189" t="s">
        <v>17</v>
      </c>
      <c r="E1231" s="181">
        <v>1</v>
      </c>
      <c r="F1231" s="182">
        <v>508.6</v>
      </c>
      <c r="G1231" s="278">
        <f t="shared" si="79"/>
        <v>508.6</v>
      </c>
    </row>
    <row r="1232" spans="1:42" ht="25.5" x14ac:dyDescent="0.2">
      <c r="A1232" s="77" t="s">
        <v>624</v>
      </c>
      <c r="B1232" s="67" t="s">
        <v>505</v>
      </c>
      <c r="C1232" s="67" t="s">
        <v>742</v>
      </c>
      <c r="D1232" s="189" t="s">
        <v>17</v>
      </c>
      <c r="E1232" s="181">
        <v>1</v>
      </c>
      <c r="F1232" s="182">
        <v>132.6</v>
      </c>
      <c r="G1232" s="278">
        <f t="shared" si="79"/>
        <v>132.6</v>
      </c>
    </row>
    <row r="1233" spans="1:7" x14ac:dyDescent="0.2">
      <c r="A1233" s="77" t="s">
        <v>625</v>
      </c>
      <c r="B1233" s="67" t="s">
        <v>506</v>
      </c>
      <c r="C1233" s="67" t="s">
        <v>743</v>
      </c>
      <c r="D1233" s="189" t="s">
        <v>17</v>
      </c>
      <c r="E1233" s="181">
        <v>12</v>
      </c>
      <c r="F1233" s="182">
        <v>92.11</v>
      </c>
      <c r="G1233" s="278">
        <f t="shared" si="79"/>
        <v>1105.32</v>
      </c>
    </row>
    <row r="1234" spans="1:7" x14ac:dyDescent="0.2">
      <c r="A1234" s="77" t="s">
        <v>626</v>
      </c>
      <c r="B1234" s="67" t="s">
        <v>507</v>
      </c>
      <c r="C1234" s="67" t="s">
        <v>744</v>
      </c>
      <c r="D1234" s="189" t="s">
        <v>17</v>
      </c>
      <c r="E1234" s="181">
        <v>1</v>
      </c>
      <c r="F1234" s="182">
        <v>92.11</v>
      </c>
      <c r="G1234" s="278">
        <f t="shared" si="79"/>
        <v>92.11</v>
      </c>
    </row>
    <row r="1235" spans="1:7" x14ac:dyDescent="0.2">
      <c r="A1235" s="77" t="s">
        <v>634</v>
      </c>
      <c r="B1235" s="67" t="s">
        <v>515</v>
      </c>
      <c r="C1235" s="67" t="s">
        <v>752</v>
      </c>
      <c r="D1235" s="189" t="s">
        <v>17</v>
      </c>
      <c r="E1235" s="181">
        <v>3</v>
      </c>
      <c r="F1235" s="182">
        <v>20.16</v>
      </c>
      <c r="G1235" s="278">
        <f t="shared" si="79"/>
        <v>60.480000000000004</v>
      </c>
    </row>
    <row r="1236" spans="1:7" x14ac:dyDescent="0.2">
      <c r="A1236" s="77" t="s">
        <v>635</v>
      </c>
      <c r="B1236" s="67" t="s">
        <v>516</v>
      </c>
      <c r="C1236" s="67" t="s">
        <v>753</v>
      </c>
      <c r="D1236" s="189" t="s">
        <v>1</v>
      </c>
      <c r="E1236" s="181">
        <v>40</v>
      </c>
      <c r="F1236" s="182">
        <v>6.86</v>
      </c>
      <c r="G1236" s="278">
        <f t="shared" si="79"/>
        <v>274.40000000000003</v>
      </c>
    </row>
    <row r="1237" spans="1:7" x14ac:dyDescent="0.2">
      <c r="A1237" s="77" t="s">
        <v>637</v>
      </c>
      <c r="B1237" s="67" t="s">
        <v>518</v>
      </c>
      <c r="C1237" s="67" t="s">
        <v>755</v>
      </c>
      <c r="D1237" s="189" t="s">
        <v>17</v>
      </c>
      <c r="E1237" s="181">
        <v>1</v>
      </c>
      <c r="F1237" s="182">
        <v>150.13</v>
      </c>
      <c r="G1237" s="278">
        <f t="shared" si="79"/>
        <v>150.13</v>
      </c>
    </row>
    <row r="1238" spans="1:7" x14ac:dyDescent="0.2">
      <c r="A1238" s="77" t="s">
        <v>641</v>
      </c>
      <c r="B1238" s="67" t="s">
        <v>522</v>
      </c>
      <c r="C1238" s="67" t="s">
        <v>759</v>
      </c>
      <c r="D1238" s="189" t="s">
        <v>1</v>
      </c>
      <c r="E1238" s="181">
        <v>5</v>
      </c>
      <c r="F1238" s="182">
        <v>8.19</v>
      </c>
      <c r="G1238" s="278">
        <f t="shared" si="79"/>
        <v>40.949999999999996</v>
      </c>
    </row>
    <row r="1239" spans="1:7" x14ac:dyDescent="0.2">
      <c r="A1239" s="77" t="s">
        <v>642</v>
      </c>
      <c r="B1239" s="67" t="s">
        <v>523</v>
      </c>
      <c r="C1239" s="67" t="s">
        <v>760</v>
      </c>
      <c r="D1239" s="189" t="s">
        <v>1</v>
      </c>
      <c r="E1239" s="181">
        <v>25</v>
      </c>
      <c r="F1239" s="182">
        <v>12.89</v>
      </c>
      <c r="G1239" s="278">
        <f t="shared" si="79"/>
        <v>322.25</v>
      </c>
    </row>
    <row r="1240" spans="1:7" x14ac:dyDescent="0.2">
      <c r="A1240" s="77" t="s">
        <v>643</v>
      </c>
      <c r="B1240" s="67" t="s">
        <v>524</v>
      </c>
      <c r="C1240" s="67" t="s">
        <v>761</v>
      </c>
      <c r="D1240" s="189" t="s">
        <v>1</v>
      </c>
      <c r="E1240" s="181">
        <v>15</v>
      </c>
      <c r="F1240" s="182">
        <v>15.97</v>
      </c>
      <c r="G1240" s="278">
        <f t="shared" si="79"/>
        <v>239.55</v>
      </c>
    </row>
    <row r="1241" spans="1:7" ht="25.5" x14ac:dyDescent="0.2">
      <c r="A1241" s="77" t="s">
        <v>644</v>
      </c>
      <c r="B1241" s="67" t="s">
        <v>525</v>
      </c>
      <c r="C1241" s="67" t="s">
        <v>762</v>
      </c>
      <c r="D1241" s="189" t="s">
        <v>1</v>
      </c>
      <c r="E1241" s="181">
        <v>50</v>
      </c>
      <c r="F1241" s="182">
        <v>5.12</v>
      </c>
      <c r="G1241" s="278">
        <f t="shared" si="79"/>
        <v>256</v>
      </c>
    </row>
    <row r="1242" spans="1:7" ht="25.5" x14ac:dyDescent="0.2">
      <c r="A1242" s="77" t="s">
        <v>645</v>
      </c>
      <c r="B1242" s="67" t="s">
        <v>526</v>
      </c>
      <c r="C1242" s="67" t="s">
        <v>763</v>
      </c>
      <c r="D1242" s="189" t="s">
        <v>1</v>
      </c>
      <c r="E1242" s="181">
        <v>40</v>
      </c>
      <c r="F1242" s="182">
        <v>5.42</v>
      </c>
      <c r="G1242" s="278">
        <f t="shared" si="79"/>
        <v>216.8</v>
      </c>
    </row>
    <row r="1243" spans="1:7" ht="25.5" x14ac:dyDescent="0.2">
      <c r="A1243" s="77" t="s">
        <v>646</v>
      </c>
      <c r="B1243" s="67" t="s">
        <v>527</v>
      </c>
      <c r="C1243" s="67" t="s">
        <v>764</v>
      </c>
      <c r="D1243" s="189" t="s">
        <v>1</v>
      </c>
      <c r="E1243" s="181">
        <v>25</v>
      </c>
      <c r="F1243" s="182">
        <v>5.94</v>
      </c>
      <c r="G1243" s="278">
        <f t="shared" si="79"/>
        <v>148.5</v>
      </c>
    </row>
    <row r="1244" spans="1:7" ht="25.5" x14ac:dyDescent="0.2">
      <c r="A1244" s="77" t="s">
        <v>647</v>
      </c>
      <c r="B1244" s="67" t="s">
        <v>528</v>
      </c>
      <c r="C1244" s="67" t="s">
        <v>765</v>
      </c>
      <c r="D1244" s="189" t="s">
        <v>1</v>
      </c>
      <c r="E1244" s="181">
        <v>25</v>
      </c>
      <c r="F1244" s="182">
        <v>2.35</v>
      </c>
      <c r="G1244" s="278">
        <f t="shared" si="79"/>
        <v>58.75</v>
      </c>
    </row>
    <row r="1245" spans="1:7" ht="25.5" x14ac:dyDescent="0.2">
      <c r="A1245" s="77" t="s">
        <v>648</v>
      </c>
      <c r="B1245" s="67" t="s">
        <v>529</v>
      </c>
      <c r="C1245" s="67" t="s">
        <v>766</v>
      </c>
      <c r="D1245" s="189" t="s">
        <v>1</v>
      </c>
      <c r="E1245" s="181">
        <v>20</v>
      </c>
      <c r="F1245" s="182">
        <v>2.97</v>
      </c>
      <c r="G1245" s="278">
        <f t="shared" si="79"/>
        <v>59.400000000000006</v>
      </c>
    </row>
    <row r="1246" spans="1:7" ht="25.5" x14ac:dyDescent="0.2">
      <c r="A1246" s="77" t="s">
        <v>649</v>
      </c>
      <c r="B1246" s="67" t="s">
        <v>530</v>
      </c>
      <c r="C1246" s="67" t="s">
        <v>767</v>
      </c>
      <c r="D1246" s="189" t="s">
        <v>1</v>
      </c>
      <c r="E1246" s="181">
        <v>25</v>
      </c>
      <c r="F1246" s="182">
        <v>3.48</v>
      </c>
      <c r="G1246" s="278">
        <f t="shared" si="79"/>
        <v>87</v>
      </c>
    </row>
    <row r="1247" spans="1:7" ht="25.5" x14ac:dyDescent="0.2">
      <c r="A1247" s="77" t="s">
        <v>652</v>
      </c>
      <c r="B1247" s="67" t="s">
        <v>533</v>
      </c>
      <c r="C1247" s="67" t="s">
        <v>770</v>
      </c>
      <c r="D1247" s="189" t="s">
        <v>17</v>
      </c>
      <c r="E1247" s="181">
        <v>2</v>
      </c>
      <c r="F1247" s="182">
        <v>7.27</v>
      </c>
      <c r="G1247" s="278">
        <f t="shared" si="79"/>
        <v>14.54</v>
      </c>
    </row>
    <row r="1248" spans="1:7" ht="25.5" x14ac:dyDescent="0.2">
      <c r="A1248" s="77" t="s">
        <v>653</v>
      </c>
      <c r="B1248" s="67" t="s">
        <v>534</v>
      </c>
      <c r="C1248" s="67" t="s">
        <v>771</v>
      </c>
      <c r="D1248" s="189" t="s">
        <v>17</v>
      </c>
      <c r="E1248" s="181">
        <v>2</v>
      </c>
      <c r="F1248" s="182">
        <v>9.11</v>
      </c>
      <c r="G1248" s="278">
        <f t="shared" si="79"/>
        <v>18.22</v>
      </c>
    </row>
    <row r="1249" spans="1:7" ht="25.5" x14ac:dyDescent="0.2">
      <c r="A1249" s="77" t="s">
        <v>654</v>
      </c>
      <c r="B1249" s="67" t="s">
        <v>535</v>
      </c>
      <c r="C1249" s="67" t="s">
        <v>772</v>
      </c>
      <c r="D1249" s="189" t="s">
        <v>17</v>
      </c>
      <c r="E1249" s="181">
        <v>2</v>
      </c>
      <c r="F1249" s="182">
        <v>16.989999999999998</v>
      </c>
      <c r="G1249" s="278">
        <f t="shared" si="79"/>
        <v>33.979999999999997</v>
      </c>
    </row>
    <row r="1250" spans="1:7" ht="25.5" x14ac:dyDescent="0.2">
      <c r="A1250" s="77" t="s">
        <v>655</v>
      </c>
      <c r="B1250" s="67" t="s">
        <v>536</v>
      </c>
      <c r="C1250" s="67" t="s">
        <v>773</v>
      </c>
      <c r="D1250" s="189" t="s">
        <v>17</v>
      </c>
      <c r="E1250" s="181">
        <v>2</v>
      </c>
      <c r="F1250" s="182">
        <v>32.24</v>
      </c>
      <c r="G1250" s="278">
        <f t="shared" si="79"/>
        <v>64.48</v>
      </c>
    </row>
    <row r="1251" spans="1:7" x14ac:dyDescent="0.2">
      <c r="A1251" s="77" t="s">
        <v>657</v>
      </c>
      <c r="B1251" s="67" t="s">
        <v>538</v>
      </c>
      <c r="C1251" s="67" t="s">
        <v>775</v>
      </c>
      <c r="D1251" s="189" t="s">
        <v>1</v>
      </c>
      <c r="E1251" s="181">
        <v>25</v>
      </c>
      <c r="F1251" s="182">
        <v>0.57999999999999996</v>
      </c>
      <c r="G1251" s="278">
        <f t="shared" si="79"/>
        <v>14.499999999999998</v>
      </c>
    </row>
    <row r="1252" spans="1:7" x14ac:dyDescent="0.2">
      <c r="A1252" s="77" t="s">
        <v>658</v>
      </c>
      <c r="B1252" s="67" t="s">
        <v>539</v>
      </c>
      <c r="C1252" s="67" t="s">
        <v>776</v>
      </c>
      <c r="D1252" s="189" t="s">
        <v>1</v>
      </c>
      <c r="E1252" s="181">
        <v>20</v>
      </c>
      <c r="F1252" s="182">
        <v>0.87</v>
      </c>
      <c r="G1252" s="278">
        <f t="shared" si="79"/>
        <v>17.399999999999999</v>
      </c>
    </row>
    <row r="1253" spans="1:7" x14ac:dyDescent="0.2">
      <c r="A1253" s="77" t="s">
        <v>659</v>
      </c>
      <c r="B1253" s="67" t="s">
        <v>540</v>
      </c>
      <c r="C1253" s="67" t="s">
        <v>777</v>
      </c>
      <c r="D1253" s="189" t="s">
        <v>1</v>
      </c>
      <c r="E1253" s="181">
        <v>25</v>
      </c>
      <c r="F1253" s="182">
        <v>1.2</v>
      </c>
      <c r="G1253" s="278">
        <f t="shared" si="79"/>
        <v>30</v>
      </c>
    </row>
    <row r="1254" spans="1:7" x14ac:dyDescent="0.2">
      <c r="A1254" s="77" t="s">
        <v>660</v>
      </c>
      <c r="B1254" s="67" t="s">
        <v>541</v>
      </c>
      <c r="C1254" s="67" t="s">
        <v>778</v>
      </c>
      <c r="D1254" s="189" t="s">
        <v>1</v>
      </c>
      <c r="E1254" s="181">
        <v>25</v>
      </c>
      <c r="F1254" s="182">
        <v>1.52</v>
      </c>
      <c r="G1254" s="278">
        <f t="shared" si="79"/>
        <v>38</v>
      </c>
    </row>
    <row r="1255" spans="1:7" x14ac:dyDescent="0.2">
      <c r="A1255" s="77" t="s">
        <v>661</v>
      </c>
      <c r="B1255" s="67" t="s">
        <v>542</v>
      </c>
      <c r="C1255" s="67" t="s">
        <v>779</v>
      </c>
      <c r="D1255" s="189" t="s">
        <v>1</v>
      </c>
      <c r="E1255" s="181">
        <v>25</v>
      </c>
      <c r="F1255" s="182">
        <v>2.0499999999999998</v>
      </c>
      <c r="G1255" s="278">
        <f t="shared" si="79"/>
        <v>51.249999999999993</v>
      </c>
    </row>
    <row r="1256" spans="1:7" x14ac:dyDescent="0.2">
      <c r="A1256" s="77" t="s">
        <v>662</v>
      </c>
      <c r="B1256" s="67" t="s">
        <v>543</v>
      </c>
      <c r="C1256" s="67" t="s">
        <v>780</v>
      </c>
      <c r="D1256" s="189" t="s">
        <v>1</v>
      </c>
      <c r="E1256" s="181">
        <v>20</v>
      </c>
      <c r="F1256" s="182">
        <v>2.63</v>
      </c>
      <c r="G1256" s="278">
        <f t="shared" si="79"/>
        <v>52.599999999999994</v>
      </c>
    </row>
    <row r="1257" spans="1:7" x14ac:dyDescent="0.2">
      <c r="A1257" s="77" t="s">
        <v>663</v>
      </c>
      <c r="B1257" s="67" t="s">
        <v>544</v>
      </c>
      <c r="C1257" s="67" t="s">
        <v>781</v>
      </c>
      <c r="D1257" s="189" t="s">
        <v>1</v>
      </c>
      <c r="E1257" s="181">
        <v>25</v>
      </c>
      <c r="F1257" s="182">
        <v>2.46</v>
      </c>
      <c r="G1257" s="278">
        <f t="shared" si="79"/>
        <v>61.5</v>
      </c>
    </row>
    <row r="1258" spans="1:7" x14ac:dyDescent="0.2">
      <c r="A1258" s="77" t="s">
        <v>664</v>
      </c>
      <c r="B1258" s="67" t="s">
        <v>545</v>
      </c>
      <c r="C1258" s="67" t="s">
        <v>782</v>
      </c>
      <c r="D1258" s="189" t="s">
        <v>1</v>
      </c>
      <c r="E1258" s="181">
        <v>20</v>
      </c>
      <c r="F1258" s="182">
        <v>2.97</v>
      </c>
      <c r="G1258" s="278">
        <f t="shared" si="79"/>
        <v>59.400000000000006</v>
      </c>
    </row>
    <row r="1259" spans="1:7" x14ac:dyDescent="0.2">
      <c r="A1259" s="77" t="s">
        <v>665</v>
      </c>
      <c r="B1259" s="67" t="s">
        <v>546</v>
      </c>
      <c r="C1259" s="67" t="s">
        <v>783</v>
      </c>
      <c r="D1259" s="189" t="s">
        <v>1</v>
      </c>
      <c r="E1259" s="181">
        <v>10</v>
      </c>
      <c r="F1259" s="182">
        <v>3.58</v>
      </c>
      <c r="G1259" s="278">
        <f t="shared" si="79"/>
        <v>35.799999999999997</v>
      </c>
    </row>
    <row r="1260" spans="1:7" x14ac:dyDescent="0.2">
      <c r="A1260" s="77" t="s">
        <v>666</v>
      </c>
      <c r="B1260" s="67" t="s">
        <v>547</v>
      </c>
      <c r="C1260" s="67" t="s">
        <v>784</v>
      </c>
      <c r="D1260" s="189" t="s">
        <v>1</v>
      </c>
      <c r="E1260" s="181">
        <v>10</v>
      </c>
      <c r="F1260" s="182">
        <v>4.5</v>
      </c>
      <c r="G1260" s="278">
        <f t="shared" si="79"/>
        <v>45</v>
      </c>
    </row>
    <row r="1261" spans="1:7" x14ac:dyDescent="0.2">
      <c r="A1261" s="77" t="s">
        <v>667</v>
      </c>
      <c r="B1261" s="67" t="s">
        <v>548</v>
      </c>
      <c r="C1261" s="67" t="s">
        <v>785</v>
      </c>
      <c r="D1261" s="189" t="s">
        <v>1</v>
      </c>
      <c r="E1261" s="181">
        <v>50</v>
      </c>
      <c r="F1261" s="182">
        <v>2.35</v>
      </c>
      <c r="G1261" s="278">
        <f t="shared" si="79"/>
        <v>117.5</v>
      </c>
    </row>
    <row r="1262" spans="1:7" x14ac:dyDescent="0.2">
      <c r="A1262" s="77" t="s">
        <v>668</v>
      </c>
      <c r="B1262" s="67" t="s">
        <v>549</v>
      </c>
      <c r="C1262" s="67" t="s">
        <v>786</v>
      </c>
      <c r="D1262" s="189" t="s">
        <v>1</v>
      </c>
      <c r="E1262" s="181">
        <v>50</v>
      </c>
      <c r="F1262" s="182">
        <v>2.87</v>
      </c>
      <c r="G1262" s="278">
        <f t="shared" si="79"/>
        <v>143.5</v>
      </c>
    </row>
    <row r="1263" spans="1:7" x14ac:dyDescent="0.2">
      <c r="A1263" s="77" t="s">
        <v>669</v>
      </c>
      <c r="B1263" s="67" t="s">
        <v>550</v>
      </c>
      <c r="C1263" s="67" t="s">
        <v>787</v>
      </c>
      <c r="D1263" s="189" t="s">
        <v>1</v>
      </c>
      <c r="E1263" s="181">
        <v>25</v>
      </c>
      <c r="F1263" s="182">
        <v>3.48</v>
      </c>
      <c r="G1263" s="278">
        <f t="shared" si="79"/>
        <v>87</v>
      </c>
    </row>
    <row r="1264" spans="1:7" x14ac:dyDescent="0.2">
      <c r="A1264" s="77" t="s">
        <v>670</v>
      </c>
      <c r="B1264" s="67" t="s">
        <v>551</v>
      </c>
      <c r="C1264" s="67" t="s">
        <v>788</v>
      </c>
      <c r="D1264" s="189" t="s">
        <v>1</v>
      </c>
      <c r="E1264" s="181">
        <v>25</v>
      </c>
      <c r="F1264" s="182">
        <v>4.2</v>
      </c>
      <c r="G1264" s="278">
        <f t="shared" si="79"/>
        <v>105</v>
      </c>
    </row>
    <row r="1265" spans="1:7" x14ac:dyDescent="0.2">
      <c r="A1265" s="77" t="s">
        <v>671</v>
      </c>
      <c r="B1265" s="67" t="s">
        <v>552</v>
      </c>
      <c r="C1265" s="67" t="s">
        <v>789</v>
      </c>
      <c r="D1265" s="189" t="s">
        <v>1</v>
      </c>
      <c r="E1265" s="181">
        <v>20</v>
      </c>
      <c r="F1265" s="182">
        <v>3.29</v>
      </c>
      <c r="G1265" s="278">
        <f t="shared" si="79"/>
        <v>65.8</v>
      </c>
    </row>
    <row r="1266" spans="1:7" x14ac:dyDescent="0.2">
      <c r="A1266" s="77" t="s">
        <v>672</v>
      </c>
      <c r="B1266" s="67" t="s">
        <v>553</v>
      </c>
      <c r="C1266" s="67" t="s">
        <v>790</v>
      </c>
      <c r="D1266" s="189" t="s">
        <v>1</v>
      </c>
      <c r="E1266" s="181">
        <v>20</v>
      </c>
      <c r="F1266" s="182">
        <v>3.87</v>
      </c>
      <c r="G1266" s="278">
        <f t="shared" si="79"/>
        <v>77.400000000000006</v>
      </c>
    </row>
    <row r="1267" spans="1:7" x14ac:dyDescent="0.2">
      <c r="A1267" s="77" t="s">
        <v>673</v>
      </c>
      <c r="B1267" s="67" t="s">
        <v>554</v>
      </c>
      <c r="C1267" s="67" t="s">
        <v>791</v>
      </c>
      <c r="D1267" s="189" t="s">
        <v>1</v>
      </c>
      <c r="E1267" s="181">
        <v>25</v>
      </c>
      <c r="F1267" s="182">
        <v>4.9800000000000004</v>
      </c>
      <c r="G1267" s="278">
        <f t="shared" si="79"/>
        <v>124.50000000000001</v>
      </c>
    </row>
    <row r="1268" spans="1:7" x14ac:dyDescent="0.2">
      <c r="A1268" s="77" t="s">
        <v>674</v>
      </c>
      <c r="B1268" s="67" t="s">
        <v>555</v>
      </c>
      <c r="C1268" s="67" t="s">
        <v>792</v>
      </c>
      <c r="D1268" s="189" t="s">
        <v>1</v>
      </c>
      <c r="E1268" s="181">
        <v>25</v>
      </c>
      <c r="F1268" s="182">
        <v>6.14</v>
      </c>
      <c r="G1268" s="278">
        <f t="shared" si="79"/>
        <v>153.5</v>
      </c>
    </row>
    <row r="1269" spans="1:7" x14ac:dyDescent="0.2">
      <c r="A1269" s="77" t="s">
        <v>675</v>
      </c>
      <c r="B1269" s="67" t="s">
        <v>556</v>
      </c>
      <c r="C1269" s="67" t="s">
        <v>793</v>
      </c>
      <c r="D1269" s="189" t="s">
        <v>1</v>
      </c>
      <c r="E1269" s="181">
        <v>25</v>
      </c>
      <c r="F1269" s="182">
        <v>9.3699999999999992</v>
      </c>
      <c r="G1269" s="278">
        <f t="shared" si="79"/>
        <v>234.24999999999997</v>
      </c>
    </row>
    <row r="1270" spans="1:7" x14ac:dyDescent="0.2">
      <c r="A1270" s="77" t="s">
        <v>676</v>
      </c>
      <c r="B1270" s="67" t="s">
        <v>557</v>
      </c>
      <c r="C1270" s="67" t="s">
        <v>794</v>
      </c>
      <c r="D1270" s="189" t="s">
        <v>1</v>
      </c>
      <c r="E1270" s="181">
        <v>100</v>
      </c>
      <c r="F1270" s="182">
        <v>12.37</v>
      </c>
      <c r="G1270" s="278">
        <f t="shared" si="79"/>
        <v>1237</v>
      </c>
    </row>
    <row r="1271" spans="1:7" ht="25.5" x14ac:dyDescent="0.2">
      <c r="A1271" s="77" t="s">
        <v>677</v>
      </c>
      <c r="B1271" s="67" t="s">
        <v>558</v>
      </c>
      <c r="C1271" s="67" t="s">
        <v>795</v>
      </c>
      <c r="D1271" s="189" t="s">
        <v>1</v>
      </c>
      <c r="E1271" s="181">
        <v>60</v>
      </c>
      <c r="F1271" s="182">
        <v>2.44</v>
      </c>
      <c r="G1271" s="278">
        <f t="shared" si="79"/>
        <v>146.4</v>
      </c>
    </row>
    <row r="1272" spans="1:7" ht="38.25" x14ac:dyDescent="0.2">
      <c r="A1272" s="77" t="s">
        <v>679</v>
      </c>
      <c r="B1272" s="67" t="s">
        <v>560</v>
      </c>
      <c r="C1272" s="67" t="s">
        <v>797</v>
      </c>
      <c r="D1272" s="189" t="s">
        <v>17</v>
      </c>
      <c r="E1272" s="181">
        <v>1</v>
      </c>
      <c r="F1272" s="182">
        <v>149.37</v>
      </c>
      <c r="G1272" s="278">
        <f t="shared" si="79"/>
        <v>149.37</v>
      </c>
    </row>
    <row r="1273" spans="1:7" ht="25.5" x14ac:dyDescent="0.2">
      <c r="A1273" s="77" t="s">
        <v>684</v>
      </c>
      <c r="B1273" s="67" t="s">
        <v>565</v>
      </c>
      <c r="C1273" s="67" t="s">
        <v>802</v>
      </c>
      <c r="D1273" s="189" t="s">
        <v>17</v>
      </c>
      <c r="E1273" s="181">
        <v>1</v>
      </c>
      <c r="F1273" s="182">
        <v>37.200000000000003</v>
      </c>
      <c r="G1273" s="278">
        <f t="shared" si="79"/>
        <v>37.200000000000003</v>
      </c>
    </row>
    <row r="1274" spans="1:7" x14ac:dyDescent="0.2">
      <c r="A1274" s="77" t="s">
        <v>690</v>
      </c>
      <c r="B1274" s="67" t="s">
        <v>571</v>
      </c>
      <c r="C1274" s="67" t="s">
        <v>808</v>
      </c>
      <c r="D1274" s="189" t="s">
        <v>17</v>
      </c>
      <c r="E1274" s="181">
        <v>1</v>
      </c>
      <c r="F1274" s="182">
        <v>145.57</v>
      </c>
      <c r="G1274" s="278">
        <f t="shared" si="79"/>
        <v>145.57</v>
      </c>
    </row>
    <row r="1275" spans="1:7" ht="25.5" x14ac:dyDescent="0.2">
      <c r="A1275" s="77" t="s">
        <v>691</v>
      </c>
      <c r="B1275" s="67" t="s">
        <v>572</v>
      </c>
      <c r="C1275" s="67" t="s">
        <v>809</v>
      </c>
      <c r="D1275" s="189" t="s">
        <v>17</v>
      </c>
      <c r="E1275" s="181">
        <v>1</v>
      </c>
      <c r="F1275" s="182">
        <v>203.86</v>
      </c>
      <c r="G1275" s="278">
        <f t="shared" si="79"/>
        <v>203.86</v>
      </c>
    </row>
    <row r="1276" spans="1:7" x14ac:dyDescent="0.2">
      <c r="A1276" s="77" t="s">
        <v>692</v>
      </c>
      <c r="B1276" s="67" t="s">
        <v>573</v>
      </c>
      <c r="C1276" s="67" t="s">
        <v>810</v>
      </c>
      <c r="D1276" s="189" t="s">
        <v>17</v>
      </c>
      <c r="E1276" s="181">
        <v>1</v>
      </c>
      <c r="F1276" s="182">
        <v>32.36</v>
      </c>
      <c r="G1276" s="278">
        <f t="shared" si="79"/>
        <v>32.36</v>
      </c>
    </row>
    <row r="1277" spans="1:7" x14ac:dyDescent="0.2">
      <c r="A1277" s="77" t="s">
        <v>694</v>
      </c>
      <c r="B1277" s="67" t="s">
        <v>575</v>
      </c>
      <c r="C1277" s="67" t="s">
        <v>812</v>
      </c>
      <c r="D1277" s="189" t="s">
        <v>17</v>
      </c>
      <c r="E1277" s="181">
        <v>2</v>
      </c>
      <c r="F1277" s="182">
        <v>53.86</v>
      </c>
      <c r="G1277" s="278">
        <f t="shared" si="79"/>
        <v>107.72</v>
      </c>
    </row>
    <row r="1278" spans="1:7" ht="25.5" x14ac:dyDescent="0.2">
      <c r="A1278" s="77" t="s">
        <v>696</v>
      </c>
      <c r="B1278" s="67" t="s">
        <v>577</v>
      </c>
      <c r="C1278" s="67" t="s">
        <v>814</v>
      </c>
      <c r="D1278" s="189" t="s">
        <v>17</v>
      </c>
      <c r="E1278" s="181">
        <v>1</v>
      </c>
      <c r="F1278" s="182">
        <v>241.91</v>
      </c>
      <c r="G1278" s="278">
        <f t="shared" si="79"/>
        <v>241.91</v>
      </c>
    </row>
    <row r="1279" spans="1:7" ht="25.5" x14ac:dyDescent="0.2">
      <c r="A1279" s="77" t="s">
        <v>697</v>
      </c>
      <c r="B1279" s="67" t="s">
        <v>578</v>
      </c>
      <c r="C1279" s="67" t="s">
        <v>815</v>
      </c>
      <c r="D1279" s="189" t="s">
        <v>17</v>
      </c>
      <c r="E1279" s="181">
        <v>1</v>
      </c>
      <c r="F1279" s="182">
        <v>61.98</v>
      </c>
      <c r="G1279" s="278">
        <f t="shared" si="79"/>
        <v>61.98</v>
      </c>
    </row>
    <row r="1280" spans="1:7" ht="25.5" x14ac:dyDescent="0.2">
      <c r="A1280" s="77" t="s">
        <v>698</v>
      </c>
      <c r="B1280" s="67" t="s">
        <v>579</v>
      </c>
      <c r="C1280" s="67" t="s">
        <v>816</v>
      </c>
      <c r="D1280" s="189" t="s">
        <v>17</v>
      </c>
      <c r="E1280" s="181">
        <v>2</v>
      </c>
      <c r="F1280" s="182">
        <v>112.26</v>
      </c>
      <c r="G1280" s="278">
        <f t="shared" si="79"/>
        <v>224.52</v>
      </c>
    </row>
    <row r="1281" spans="1:7" ht="25.5" x14ac:dyDescent="0.2">
      <c r="A1281" s="77" t="s">
        <v>699</v>
      </c>
      <c r="B1281" s="67" t="s">
        <v>580</v>
      </c>
      <c r="C1281" s="67" t="s">
        <v>817</v>
      </c>
      <c r="D1281" s="189" t="s">
        <v>17</v>
      </c>
      <c r="E1281" s="181">
        <v>8</v>
      </c>
      <c r="F1281" s="182">
        <v>4.0999999999999996</v>
      </c>
      <c r="G1281" s="278">
        <f t="shared" si="79"/>
        <v>32.799999999999997</v>
      </c>
    </row>
    <row r="1282" spans="1:7" ht="25.5" x14ac:dyDescent="0.2">
      <c r="A1282" s="77" t="s">
        <v>700</v>
      </c>
      <c r="B1282" s="67" t="s">
        <v>581</v>
      </c>
      <c r="C1282" s="67" t="s">
        <v>818</v>
      </c>
      <c r="D1282" s="189" t="s">
        <v>17</v>
      </c>
      <c r="E1282" s="181">
        <v>16</v>
      </c>
      <c r="F1282" s="182">
        <v>14.23</v>
      </c>
      <c r="G1282" s="278">
        <f t="shared" si="79"/>
        <v>227.68</v>
      </c>
    </row>
    <row r="1283" spans="1:7" x14ac:dyDescent="0.2">
      <c r="A1283" s="77" t="s">
        <v>701</v>
      </c>
      <c r="B1283" s="67" t="s">
        <v>582</v>
      </c>
      <c r="C1283" s="67" t="s">
        <v>819</v>
      </c>
      <c r="D1283" s="189" t="s">
        <v>17</v>
      </c>
      <c r="E1283" s="181">
        <v>1</v>
      </c>
      <c r="F1283" s="182">
        <v>59.13</v>
      </c>
      <c r="G1283" s="278">
        <f t="shared" si="79"/>
        <v>59.13</v>
      </c>
    </row>
    <row r="1284" spans="1:7" x14ac:dyDescent="0.2">
      <c r="A1284" s="77" t="s">
        <v>705</v>
      </c>
      <c r="B1284" s="67" t="s">
        <v>586</v>
      </c>
      <c r="C1284" s="67" t="s">
        <v>823</v>
      </c>
      <c r="D1284" s="189" t="s">
        <v>17</v>
      </c>
      <c r="E1284" s="181">
        <v>1</v>
      </c>
      <c r="F1284" s="182">
        <v>37.869999999999997</v>
      </c>
      <c r="G1284" s="278">
        <f t="shared" si="79"/>
        <v>37.869999999999997</v>
      </c>
    </row>
    <row r="1285" spans="1:7" ht="25.5" x14ac:dyDescent="0.2">
      <c r="A1285" s="77" t="s">
        <v>706</v>
      </c>
      <c r="B1285" s="67" t="s">
        <v>587</v>
      </c>
      <c r="C1285" s="67" t="s">
        <v>824</v>
      </c>
      <c r="D1285" s="189" t="s">
        <v>17</v>
      </c>
      <c r="E1285" s="181">
        <v>1</v>
      </c>
      <c r="F1285" s="182">
        <v>210.82</v>
      </c>
      <c r="G1285" s="278">
        <f t="shared" si="79"/>
        <v>210.82</v>
      </c>
    </row>
    <row r="1286" spans="1:7" ht="25.5" x14ac:dyDescent="0.2">
      <c r="A1286" s="77" t="s">
        <v>707</v>
      </c>
      <c r="B1286" s="67" t="s">
        <v>588</v>
      </c>
      <c r="C1286" s="67" t="s">
        <v>825</v>
      </c>
      <c r="D1286" s="189" t="s">
        <v>17</v>
      </c>
      <c r="E1286" s="181">
        <v>1</v>
      </c>
      <c r="F1286" s="182">
        <v>21.08</v>
      </c>
      <c r="G1286" s="278">
        <f t="shared" si="79"/>
        <v>21.08</v>
      </c>
    </row>
    <row r="1287" spans="1:7" ht="25.5" x14ac:dyDescent="0.2">
      <c r="A1287" s="77" t="s">
        <v>708</v>
      </c>
      <c r="B1287" s="67" t="s">
        <v>589</v>
      </c>
      <c r="C1287" s="67" t="s">
        <v>826</v>
      </c>
      <c r="D1287" s="189" t="s">
        <v>17</v>
      </c>
      <c r="E1287" s="181">
        <v>1</v>
      </c>
      <c r="F1287" s="182">
        <v>31.73</v>
      </c>
      <c r="G1287" s="278">
        <f t="shared" si="79"/>
        <v>31.73</v>
      </c>
    </row>
    <row r="1288" spans="1:7" x14ac:dyDescent="0.2">
      <c r="A1288" s="77" t="s">
        <v>631</v>
      </c>
      <c r="B1288" s="67" t="s">
        <v>512</v>
      </c>
      <c r="C1288" s="67" t="s">
        <v>749</v>
      </c>
      <c r="D1288" s="189" t="s">
        <v>830</v>
      </c>
      <c r="E1288" s="181">
        <v>20</v>
      </c>
      <c r="F1288" s="182">
        <v>36.159999999999997</v>
      </c>
      <c r="G1288" s="278">
        <f t="shared" si="79"/>
        <v>723.19999999999993</v>
      </c>
    </row>
    <row r="1289" spans="1:7" x14ac:dyDescent="0.2">
      <c r="A1289" s="77" t="s">
        <v>632</v>
      </c>
      <c r="B1289" s="67" t="s">
        <v>513</v>
      </c>
      <c r="C1289" s="67" t="s">
        <v>750</v>
      </c>
      <c r="D1289" s="189" t="s">
        <v>830</v>
      </c>
      <c r="E1289" s="181">
        <v>20</v>
      </c>
      <c r="F1289" s="182">
        <v>33.39</v>
      </c>
      <c r="G1289" s="278">
        <f t="shared" si="79"/>
        <v>667.8</v>
      </c>
    </row>
    <row r="1290" spans="1:7" x14ac:dyDescent="0.2">
      <c r="A1290" s="77" t="s">
        <v>633</v>
      </c>
      <c r="B1290" s="67" t="s">
        <v>514</v>
      </c>
      <c r="C1290" s="67" t="s">
        <v>751</v>
      </c>
      <c r="D1290" s="189" t="s">
        <v>830</v>
      </c>
      <c r="E1290" s="181">
        <v>20</v>
      </c>
      <c r="F1290" s="182">
        <v>29.67</v>
      </c>
      <c r="G1290" s="278">
        <f t="shared" ref="G1290:G1295" si="80">E1290*F1290</f>
        <v>593.40000000000009</v>
      </c>
    </row>
    <row r="1291" spans="1:7" x14ac:dyDescent="0.2">
      <c r="A1291" s="77" t="s">
        <v>636</v>
      </c>
      <c r="B1291" s="67" t="s">
        <v>517</v>
      </c>
      <c r="C1291" s="67" t="s">
        <v>754</v>
      </c>
      <c r="D1291" s="189" t="s">
        <v>1</v>
      </c>
      <c r="E1291" s="181">
        <v>40</v>
      </c>
      <c r="F1291" s="182">
        <v>12.18</v>
      </c>
      <c r="G1291" s="278">
        <f t="shared" si="80"/>
        <v>487.2</v>
      </c>
    </row>
    <row r="1292" spans="1:7" ht="25.5" x14ac:dyDescent="0.2">
      <c r="A1292" s="77" t="s">
        <v>1864</v>
      </c>
      <c r="B1292" s="67" t="s">
        <v>1865</v>
      </c>
      <c r="C1292" s="67" t="s">
        <v>1866</v>
      </c>
      <c r="D1292" s="189" t="s">
        <v>17</v>
      </c>
      <c r="E1292" s="181">
        <v>4</v>
      </c>
      <c r="F1292" s="182">
        <v>107.2</v>
      </c>
      <c r="G1292" s="278">
        <f t="shared" si="80"/>
        <v>428.8</v>
      </c>
    </row>
    <row r="1293" spans="1:7" ht="25.5" x14ac:dyDescent="0.2">
      <c r="A1293" s="77" t="s">
        <v>1867</v>
      </c>
      <c r="B1293" s="67" t="s">
        <v>1868</v>
      </c>
      <c r="C1293" s="67" t="s">
        <v>1869</v>
      </c>
      <c r="D1293" s="189" t="s">
        <v>17</v>
      </c>
      <c r="E1293" s="181">
        <v>1</v>
      </c>
      <c r="F1293" s="182">
        <v>146.62</v>
      </c>
      <c r="G1293" s="278">
        <f t="shared" si="80"/>
        <v>146.62</v>
      </c>
    </row>
    <row r="1294" spans="1:7" ht="25.5" x14ac:dyDescent="0.2">
      <c r="A1294" s="77" t="s">
        <v>1870</v>
      </c>
      <c r="B1294" s="67" t="s">
        <v>1871</v>
      </c>
      <c r="C1294" s="67" t="s">
        <v>1872</v>
      </c>
      <c r="D1294" s="189" t="s">
        <v>17</v>
      </c>
      <c r="E1294" s="181">
        <v>7</v>
      </c>
      <c r="F1294" s="182">
        <v>22.87</v>
      </c>
      <c r="G1294" s="278">
        <f t="shared" si="80"/>
        <v>160.09</v>
      </c>
    </row>
    <row r="1295" spans="1:7" ht="25.5" x14ac:dyDescent="0.2">
      <c r="A1295" s="77" t="s">
        <v>704</v>
      </c>
      <c r="B1295" s="67" t="s">
        <v>585</v>
      </c>
      <c r="C1295" s="67" t="s">
        <v>822</v>
      </c>
      <c r="D1295" s="189" t="s">
        <v>17</v>
      </c>
      <c r="E1295" s="181">
        <v>1</v>
      </c>
      <c r="F1295" s="182">
        <v>38.68</v>
      </c>
      <c r="G1295" s="278">
        <f t="shared" si="80"/>
        <v>38.68</v>
      </c>
    </row>
    <row r="1296" spans="1:7" ht="22.5" customHeight="1" x14ac:dyDescent="0.2">
      <c r="A1296" s="191"/>
      <c r="B1296" s="126" t="s">
        <v>2177</v>
      </c>
      <c r="C1296" s="192" t="s">
        <v>2207</v>
      </c>
      <c r="D1296" s="129"/>
      <c r="E1296" s="137"/>
      <c r="F1296" s="137"/>
      <c r="G1296" s="280">
        <f>SUM(G1226:G1295)</f>
        <v>21447.75</v>
      </c>
    </row>
    <row r="1297" spans="1:42" ht="7.5" customHeight="1" x14ac:dyDescent="0.2">
      <c r="A1297" s="288"/>
      <c r="B1297" s="288"/>
      <c r="C1297" s="288"/>
      <c r="D1297" s="291"/>
      <c r="E1297" s="302"/>
      <c r="F1297" s="303"/>
      <c r="G1297" s="304"/>
    </row>
    <row r="1298" spans="1:42" s="172" customFormat="1" ht="22.5" customHeight="1" x14ac:dyDescent="0.2">
      <c r="A1298" s="178"/>
      <c r="B1298" s="178" t="s">
        <v>2208</v>
      </c>
      <c r="C1298" s="179" t="s">
        <v>2218</v>
      </c>
      <c r="D1298" s="187"/>
      <c r="E1298" s="178"/>
      <c r="F1298" s="178"/>
      <c r="G1298" s="281"/>
      <c r="H1298" s="264"/>
      <c r="I1298" s="264"/>
      <c r="J1298" s="264"/>
      <c r="K1298" s="264"/>
      <c r="L1298" s="264"/>
      <c r="M1298" s="264"/>
      <c r="N1298" s="264"/>
      <c r="O1298" s="264"/>
      <c r="P1298" s="264"/>
      <c r="Q1298" s="264"/>
      <c r="R1298" s="264"/>
      <c r="S1298" s="264"/>
      <c r="T1298" s="264"/>
      <c r="U1298" s="264"/>
      <c r="V1298" s="264"/>
      <c r="W1298" s="264"/>
      <c r="X1298" s="264"/>
      <c r="Y1298" s="264"/>
      <c r="Z1298" s="264"/>
      <c r="AA1298" s="264"/>
      <c r="AB1298" s="264"/>
      <c r="AC1298" s="264"/>
      <c r="AD1298" s="264"/>
      <c r="AE1298" s="264"/>
      <c r="AF1298" s="264"/>
      <c r="AG1298" s="264"/>
      <c r="AH1298" s="264"/>
      <c r="AI1298" s="264"/>
      <c r="AJ1298" s="264"/>
      <c r="AK1298" s="264"/>
      <c r="AL1298" s="264"/>
      <c r="AM1298" s="264"/>
      <c r="AN1298" s="264"/>
      <c r="AO1298" s="264"/>
      <c r="AP1298" s="264"/>
    </row>
    <row r="1299" spans="1:42" x14ac:dyDescent="0.2">
      <c r="A1299" s="86" t="s">
        <v>1873</v>
      </c>
      <c r="B1299" s="86" t="s">
        <v>63</v>
      </c>
      <c r="C1299" s="64" t="s">
        <v>998</v>
      </c>
      <c r="D1299" s="79"/>
      <c r="E1299" s="334"/>
      <c r="F1299" s="335"/>
      <c r="G1299" s="276"/>
    </row>
    <row r="1300" spans="1:42" x14ac:dyDescent="0.2">
      <c r="A1300" s="77" t="s">
        <v>1487</v>
      </c>
      <c r="B1300" s="67" t="s">
        <v>59</v>
      </c>
      <c r="C1300" s="75" t="s">
        <v>1488</v>
      </c>
      <c r="D1300" s="79" t="s">
        <v>16</v>
      </c>
      <c r="E1300" s="181">
        <f>(1.4+3.5+3.7+1.5+0.6)*2.8</f>
        <v>29.96</v>
      </c>
      <c r="F1300" s="182">
        <v>15.71</v>
      </c>
      <c r="G1300" s="278">
        <f>F1300*E1300</f>
        <v>470.67160000000001</v>
      </c>
    </row>
    <row r="1301" spans="1:42" x14ac:dyDescent="0.2">
      <c r="A1301" s="77" t="s">
        <v>255</v>
      </c>
      <c r="B1301" s="67" t="s">
        <v>1874</v>
      </c>
      <c r="C1301" s="75" t="s">
        <v>1489</v>
      </c>
      <c r="D1301" s="79" t="s">
        <v>16</v>
      </c>
      <c r="E1301" s="181">
        <v>97.7</v>
      </c>
      <c r="F1301" s="182">
        <v>28.4</v>
      </c>
      <c r="G1301" s="278">
        <f>F1301*E1301</f>
        <v>2774.68</v>
      </c>
    </row>
    <row r="1302" spans="1:42" x14ac:dyDescent="0.2">
      <c r="A1302" s="77" t="s">
        <v>257</v>
      </c>
      <c r="B1302" s="67" t="s">
        <v>258</v>
      </c>
      <c r="C1302" s="75" t="s">
        <v>1875</v>
      </c>
      <c r="D1302" s="79" t="s">
        <v>16</v>
      </c>
      <c r="E1302" s="181">
        <f>9.2*2*2.1+5.4*2.1</f>
        <v>49.980000000000004</v>
      </c>
      <c r="F1302" s="182">
        <v>21.1</v>
      </c>
      <c r="G1302" s="278">
        <f>F1302*E1302</f>
        <v>1054.5780000000002</v>
      </c>
    </row>
    <row r="1303" spans="1:42" ht="25.5" x14ac:dyDescent="0.2">
      <c r="A1303" s="77" t="s">
        <v>135</v>
      </c>
      <c r="B1303" s="67" t="s">
        <v>295</v>
      </c>
      <c r="C1303" s="67" t="s">
        <v>296</v>
      </c>
      <c r="D1303" s="79" t="s">
        <v>17</v>
      </c>
      <c r="E1303" s="181">
        <v>7</v>
      </c>
      <c r="F1303" s="182">
        <v>14.1</v>
      </c>
      <c r="G1303" s="278">
        <f>F1303*E1303</f>
        <v>98.7</v>
      </c>
    </row>
    <row r="1304" spans="1:42" ht="25.5" x14ac:dyDescent="0.2">
      <c r="A1304" s="77" t="s">
        <v>306</v>
      </c>
      <c r="B1304" s="67" t="s">
        <v>305</v>
      </c>
      <c r="C1304" s="75" t="s">
        <v>1490</v>
      </c>
      <c r="D1304" s="79" t="s">
        <v>1</v>
      </c>
      <c r="E1304" s="181">
        <f>49.3+7.6+8+4.4+4.4+3.5+3.9+3.9+3.7+3.7+3.7+1.2+1.2+1.5+1</f>
        <v>101.00000000000004</v>
      </c>
      <c r="F1304" s="182">
        <v>3</v>
      </c>
      <c r="G1304" s="278">
        <f>F1304*E1304</f>
        <v>303.00000000000011</v>
      </c>
    </row>
    <row r="1305" spans="1:42" x14ac:dyDescent="0.2">
      <c r="A1305" s="86"/>
      <c r="B1305" s="86" t="s">
        <v>259</v>
      </c>
      <c r="C1305" s="194" t="s">
        <v>1876</v>
      </c>
      <c r="D1305" s="79"/>
      <c r="E1305" s="334"/>
      <c r="F1305" s="335"/>
      <c r="G1305" s="276"/>
    </row>
    <row r="1306" spans="1:42" ht="25.5" x14ac:dyDescent="0.2">
      <c r="A1306" s="77" t="s">
        <v>234</v>
      </c>
      <c r="B1306" s="67" t="s">
        <v>2091</v>
      </c>
      <c r="C1306" s="75" t="s">
        <v>2092</v>
      </c>
      <c r="D1306" s="79" t="s">
        <v>16</v>
      </c>
      <c r="E1306" s="181">
        <f>(1.1+0.6+0.9+1.4+1.8+0.5)*2.8</f>
        <v>17.639999999999997</v>
      </c>
      <c r="F1306" s="182">
        <v>26.16</v>
      </c>
      <c r="G1306" s="278">
        <f>F1306*E1306</f>
        <v>461.46239999999995</v>
      </c>
    </row>
    <row r="1307" spans="1:42" x14ac:dyDescent="0.2">
      <c r="A1307" s="86"/>
      <c r="B1307" s="86" t="s">
        <v>260</v>
      </c>
      <c r="C1307" s="194" t="s">
        <v>1879</v>
      </c>
      <c r="D1307" s="79"/>
      <c r="E1307" s="334"/>
      <c r="F1307" s="335"/>
      <c r="G1307" s="276"/>
    </row>
    <row r="1308" spans="1:42" ht="38.25" x14ac:dyDescent="0.2">
      <c r="A1308" s="77" t="s">
        <v>233</v>
      </c>
      <c r="B1308" s="67" t="s">
        <v>304</v>
      </c>
      <c r="C1308" s="75" t="s">
        <v>1494</v>
      </c>
      <c r="D1308" s="79" t="s">
        <v>1</v>
      </c>
      <c r="E1308" s="181">
        <f>0.9+0.8+0.8+1</f>
        <v>3.5</v>
      </c>
      <c r="F1308" s="182">
        <v>37.19</v>
      </c>
      <c r="G1308" s="278">
        <f>F1308*E1308</f>
        <v>130.16499999999999</v>
      </c>
    </row>
    <row r="1309" spans="1:42" x14ac:dyDescent="0.2">
      <c r="A1309" s="86"/>
      <c r="B1309" s="86" t="s">
        <v>261</v>
      </c>
      <c r="C1309" s="195" t="s">
        <v>1515</v>
      </c>
      <c r="D1309" s="79"/>
      <c r="E1309" s="334"/>
      <c r="F1309" s="335"/>
      <c r="G1309" s="276"/>
    </row>
    <row r="1310" spans="1:42" ht="38.25" x14ac:dyDescent="0.2">
      <c r="A1310" s="77" t="s">
        <v>307</v>
      </c>
      <c r="B1310" s="67" t="s">
        <v>1496</v>
      </c>
      <c r="C1310" s="75" t="s">
        <v>1495</v>
      </c>
      <c r="D1310" s="79" t="s">
        <v>16</v>
      </c>
      <c r="E1310" s="181">
        <f>E1306*2</f>
        <v>35.279999999999994</v>
      </c>
      <c r="F1310" s="182">
        <v>17.489999999999998</v>
      </c>
      <c r="G1310" s="278">
        <f>F1310*E1310</f>
        <v>617.04719999999986</v>
      </c>
    </row>
    <row r="1311" spans="1:42" x14ac:dyDescent="0.2">
      <c r="A1311" s="86"/>
      <c r="B1311" s="86" t="s">
        <v>262</v>
      </c>
      <c r="C1311" s="195" t="s">
        <v>1516</v>
      </c>
      <c r="D1311" s="79"/>
      <c r="E1311" s="334"/>
      <c r="F1311" s="335"/>
      <c r="G1311" s="276"/>
    </row>
    <row r="1312" spans="1:42" x14ac:dyDescent="0.2">
      <c r="A1312" s="77" t="s">
        <v>1880</v>
      </c>
      <c r="B1312" s="67" t="s">
        <v>299</v>
      </c>
      <c r="C1312" s="75" t="s">
        <v>1452</v>
      </c>
      <c r="D1312" s="79" t="s">
        <v>16</v>
      </c>
      <c r="E1312" s="181">
        <f>97.7</f>
        <v>97.7</v>
      </c>
      <c r="F1312" s="182">
        <v>11.41</v>
      </c>
      <c r="G1312" s="278">
        <f>F1312*E1312</f>
        <v>1114.7570000000001</v>
      </c>
    </row>
    <row r="1313" spans="1:7" x14ac:dyDescent="0.2">
      <c r="A1313" s="77" t="s">
        <v>1881</v>
      </c>
      <c r="B1313" s="67" t="s">
        <v>300</v>
      </c>
      <c r="C1313" s="75" t="s">
        <v>207</v>
      </c>
      <c r="D1313" s="79" t="s">
        <v>16</v>
      </c>
      <c r="E1313" s="181">
        <f>97.7</f>
        <v>97.7</v>
      </c>
      <c r="F1313" s="182">
        <v>1.18</v>
      </c>
      <c r="G1313" s="278">
        <f>F1313*E1313</f>
        <v>115.286</v>
      </c>
    </row>
    <row r="1314" spans="1:7" x14ac:dyDescent="0.2">
      <c r="A1314" s="77" t="s">
        <v>263</v>
      </c>
      <c r="B1314" s="67" t="s">
        <v>264</v>
      </c>
      <c r="C1314" s="75" t="s">
        <v>1497</v>
      </c>
      <c r="D1314" s="79" t="s">
        <v>16</v>
      </c>
      <c r="E1314" s="181">
        <f>97.7</f>
        <v>97.7</v>
      </c>
      <c r="F1314" s="182">
        <v>17.399999999999999</v>
      </c>
      <c r="G1314" s="278">
        <f>F1314*E1314</f>
        <v>1699.98</v>
      </c>
    </row>
    <row r="1315" spans="1:7" ht="38.25" x14ac:dyDescent="0.2">
      <c r="A1315" s="77" t="s">
        <v>301</v>
      </c>
      <c r="B1315" s="67" t="s">
        <v>2146</v>
      </c>
      <c r="C1315" s="75" t="s">
        <v>1498</v>
      </c>
      <c r="D1315" s="79" t="s">
        <v>16</v>
      </c>
      <c r="E1315" s="181">
        <v>97.7</v>
      </c>
      <c r="F1315" s="182">
        <v>15.8</v>
      </c>
      <c r="G1315" s="278">
        <f>F1315*E1315</f>
        <v>1543.66</v>
      </c>
    </row>
    <row r="1316" spans="1:7" x14ac:dyDescent="0.2">
      <c r="A1316" s="86"/>
      <c r="B1316" s="86" t="s">
        <v>271</v>
      </c>
      <c r="C1316" s="194" t="s">
        <v>1517</v>
      </c>
      <c r="D1316" s="79"/>
      <c r="E1316" s="334"/>
      <c r="F1316" s="335"/>
      <c r="G1316" s="276"/>
    </row>
    <row r="1317" spans="1:7" x14ac:dyDescent="0.2">
      <c r="A1317" s="77" t="s">
        <v>266</v>
      </c>
      <c r="B1317" s="67" t="s">
        <v>265</v>
      </c>
      <c r="C1317" s="75" t="s">
        <v>1499</v>
      </c>
      <c r="D1317" s="79" t="s">
        <v>16</v>
      </c>
      <c r="E1317" s="181">
        <f>2.6*1.9*2</f>
        <v>9.879999999999999</v>
      </c>
      <c r="F1317" s="182">
        <v>42.84</v>
      </c>
      <c r="G1317" s="278">
        <f t="shared" ref="G1317:G1323" si="81">F1317*E1317</f>
        <v>423.25919999999996</v>
      </c>
    </row>
    <row r="1318" spans="1:7" x14ac:dyDescent="0.2">
      <c r="A1318" s="77" t="s">
        <v>44</v>
      </c>
      <c r="B1318" s="67" t="s">
        <v>45</v>
      </c>
      <c r="C1318" s="75" t="s">
        <v>46</v>
      </c>
      <c r="D1318" s="79" t="s">
        <v>16</v>
      </c>
      <c r="E1318" s="181">
        <f>97.7-E1317-E1321</f>
        <v>41.81</v>
      </c>
      <c r="F1318" s="182">
        <v>43.71</v>
      </c>
      <c r="G1318" s="278">
        <f t="shared" si="81"/>
        <v>1827.5151000000001</v>
      </c>
    </row>
    <row r="1319" spans="1:7" x14ac:dyDescent="0.2">
      <c r="A1319" s="77" t="s">
        <v>267</v>
      </c>
      <c r="B1319" s="67" t="s">
        <v>268</v>
      </c>
      <c r="C1319" s="67" t="s">
        <v>1500</v>
      </c>
      <c r="D1319" s="79" t="s">
        <v>16</v>
      </c>
      <c r="E1319" s="181">
        <f>(3.5+3.5+1.9+1.9)*2.1*2+ 0.8*2*2.1+3.7*2.1</f>
        <v>56.490000000000009</v>
      </c>
      <c r="F1319" s="182">
        <v>38.770000000000003</v>
      </c>
      <c r="G1319" s="278">
        <f t="shared" si="81"/>
        <v>2190.1173000000003</v>
      </c>
    </row>
    <row r="1320" spans="1:7" ht="25.5" x14ac:dyDescent="0.2">
      <c r="A1320" s="77" t="s">
        <v>269</v>
      </c>
      <c r="B1320" s="67" t="s">
        <v>270</v>
      </c>
      <c r="C1320" s="75" t="s">
        <v>1501</v>
      </c>
      <c r="D1320" s="79" t="s">
        <v>16</v>
      </c>
      <c r="E1320" s="181">
        <f>0.9*2</f>
        <v>1.8</v>
      </c>
      <c r="F1320" s="182">
        <v>10.66</v>
      </c>
      <c r="G1320" s="278">
        <f t="shared" si="81"/>
        <v>19.188000000000002</v>
      </c>
    </row>
    <row r="1321" spans="1:7" x14ac:dyDescent="0.2">
      <c r="A1321" s="77" t="s">
        <v>250</v>
      </c>
      <c r="B1321" s="67" t="s">
        <v>251</v>
      </c>
      <c r="C1321" s="75" t="s">
        <v>1502</v>
      </c>
      <c r="D1321" s="79" t="s">
        <v>16</v>
      </c>
      <c r="E1321" s="181">
        <f>4.4*3.5*2+3.9*3.9</f>
        <v>46.010000000000005</v>
      </c>
      <c r="F1321" s="182">
        <v>85.7</v>
      </c>
      <c r="G1321" s="278">
        <f t="shared" si="81"/>
        <v>3943.0570000000007</v>
      </c>
    </row>
    <row r="1322" spans="1:7" x14ac:dyDescent="0.2">
      <c r="A1322" s="77" t="s">
        <v>252</v>
      </c>
      <c r="B1322" s="67" t="s">
        <v>253</v>
      </c>
      <c r="C1322" s="75" t="s">
        <v>1468</v>
      </c>
      <c r="D1322" s="79" t="s">
        <v>16</v>
      </c>
      <c r="E1322" s="181">
        <f xml:space="preserve"> 49.3-3.9+3.5+4.4+3.5+4.4+2.4+8.2+3.5+3.9*4+1.2*2+1.1*2+1.5+1.5</f>
        <v>98.5</v>
      </c>
      <c r="F1322" s="182">
        <v>8.1</v>
      </c>
      <c r="G1322" s="278">
        <f t="shared" si="81"/>
        <v>797.84999999999991</v>
      </c>
    </row>
    <row r="1323" spans="1:7" x14ac:dyDescent="0.2">
      <c r="A1323" s="77" t="s">
        <v>56</v>
      </c>
      <c r="B1323" s="67" t="s">
        <v>308</v>
      </c>
      <c r="C1323" s="75" t="s">
        <v>1503</v>
      </c>
      <c r="D1323" s="79" t="s">
        <v>16</v>
      </c>
      <c r="E1323" s="181">
        <f>2.15+2.15+2.15+1.2+1.2+1.5+1.2</f>
        <v>11.549999999999999</v>
      </c>
      <c r="F1323" s="182">
        <v>40.94</v>
      </c>
      <c r="G1323" s="278">
        <f t="shared" si="81"/>
        <v>472.85699999999991</v>
      </c>
    </row>
    <row r="1324" spans="1:7" x14ac:dyDescent="0.2">
      <c r="A1324" s="77"/>
      <c r="B1324" s="86" t="s">
        <v>272</v>
      </c>
      <c r="C1324" s="195" t="s">
        <v>1047</v>
      </c>
      <c r="D1324" s="79"/>
      <c r="E1324" s="334"/>
      <c r="F1324" s="335"/>
      <c r="G1324" s="276"/>
    </row>
    <row r="1325" spans="1:7" x14ac:dyDescent="0.2">
      <c r="A1325" s="77" t="s">
        <v>297</v>
      </c>
      <c r="B1325" s="67" t="s">
        <v>298</v>
      </c>
      <c r="C1325" s="75" t="s">
        <v>1504</v>
      </c>
      <c r="D1325" s="79" t="s">
        <v>16</v>
      </c>
      <c r="E1325" s="181">
        <f>97.7+49.3*2.6-3.9*2.1+9*2*0.5+(4+3.8*2+3.5*2+4.4*2+4)*2.6</f>
        <v>308.33000000000004</v>
      </c>
      <c r="F1325" s="182">
        <v>5.22</v>
      </c>
      <c r="G1325" s="278">
        <f>F1325*E1325</f>
        <v>1609.4826</v>
      </c>
    </row>
    <row r="1326" spans="1:7" x14ac:dyDescent="0.2">
      <c r="A1326" s="77" t="s">
        <v>273</v>
      </c>
      <c r="B1326" s="67" t="s">
        <v>274</v>
      </c>
      <c r="C1326" s="75" t="s">
        <v>1505</v>
      </c>
      <c r="D1326" s="79" t="s">
        <v>16</v>
      </c>
      <c r="E1326" s="181">
        <f>E1325</f>
        <v>308.33000000000004</v>
      </c>
      <c r="F1326" s="182">
        <v>1.9</v>
      </c>
      <c r="G1326" s="278">
        <f>F1326*E1326</f>
        <v>585.827</v>
      </c>
    </row>
    <row r="1327" spans="1:7" x14ac:dyDescent="0.2">
      <c r="A1327" s="77" t="s">
        <v>275</v>
      </c>
      <c r="B1327" s="67" t="s">
        <v>1882</v>
      </c>
      <c r="C1327" s="67" t="s">
        <v>1506</v>
      </c>
      <c r="D1327" s="79" t="s">
        <v>16</v>
      </c>
      <c r="E1327" s="181">
        <f>E1325</f>
        <v>308.33000000000004</v>
      </c>
      <c r="F1327" s="182">
        <v>12.9</v>
      </c>
      <c r="G1327" s="278">
        <f>F1327*E1327</f>
        <v>3977.4570000000008</v>
      </c>
    </row>
    <row r="1328" spans="1:7" x14ac:dyDescent="0.2">
      <c r="A1328" s="77" t="s">
        <v>39</v>
      </c>
      <c r="B1328" s="67" t="s">
        <v>303</v>
      </c>
      <c r="C1328" s="67" t="s">
        <v>40</v>
      </c>
      <c r="D1328" s="79" t="s">
        <v>16</v>
      </c>
      <c r="E1328" s="181">
        <f>16.3+18*2.2</f>
        <v>55.900000000000006</v>
      </c>
      <c r="F1328" s="182">
        <v>2.91</v>
      </c>
      <c r="G1328" s="278">
        <f>F1328*E1328</f>
        <v>162.66900000000001</v>
      </c>
    </row>
    <row r="1329" spans="1:42" x14ac:dyDescent="0.2">
      <c r="A1329" s="77" t="s">
        <v>41</v>
      </c>
      <c r="B1329" s="67" t="s">
        <v>42</v>
      </c>
      <c r="C1329" s="75" t="s">
        <v>1507</v>
      </c>
      <c r="D1329" s="79" t="s">
        <v>16</v>
      </c>
      <c r="E1329" s="181">
        <f>E1325+E1310</f>
        <v>343.61</v>
      </c>
      <c r="F1329" s="182">
        <v>4.6100000000000003</v>
      </c>
      <c r="G1329" s="278">
        <f>F1329*E1329</f>
        <v>1584.0421000000001</v>
      </c>
    </row>
    <row r="1330" spans="1:42" x14ac:dyDescent="0.2">
      <c r="A1330" s="77"/>
      <c r="B1330" s="86" t="s">
        <v>291</v>
      </c>
      <c r="C1330" s="195" t="s">
        <v>1518</v>
      </c>
      <c r="D1330" s="79"/>
      <c r="E1330" s="334"/>
      <c r="F1330" s="335"/>
      <c r="G1330" s="276"/>
    </row>
    <row r="1331" spans="1:42" x14ac:dyDescent="0.2">
      <c r="A1331" s="77" t="s">
        <v>292</v>
      </c>
      <c r="B1331" s="67" t="s">
        <v>293</v>
      </c>
      <c r="C1331" s="75" t="s">
        <v>1508</v>
      </c>
      <c r="D1331" s="79" t="s">
        <v>17</v>
      </c>
      <c r="E1331" s="181">
        <v>8</v>
      </c>
      <c r="F1331" s="182">
        <v>368.42</v>
      </c>
      <c r="G1331" s="278">
        <f>F1331*E1331</f>
        <v>2947.36</v>
      </c>
    </row>
    <row r="1332" spans="1:42" x14ac:dyDescent="0.2">
      <c r="A1332" s="77" t="s">
        <v>57</v>
      </c>
      <c r="B1332" s="77" t="s">
        <v>294</v>
      </c>
      <c r="C1332" s="75" t="s">
        <v>1509</v>
      </c>
      <c r="D1332" s="79" t="s">
        <v>17</v>
      </c>
      <c r="E1332" s="181">
        <v>1</v>
      </c>
      <c r="F1332" s="182">
        <v>777.78</v>
      </c>
      <c r="G1332" s="278">
        <f>F1332*E1332</f>
        <v>777.78</v>
      </c>
    </row>
    <row r="1333" spans="1:42" x14ac:dyDescent="0.2">
      <c r="A1333" s="77"/>
      <c r="B1333" s="86" t="s">
        <v>285</v>
      </c>
      <c r="C1333" s="195" t="s">
        <v>1519</v>
      </c>
      <c r="D1333" s="79"/>
      <c r="E1333" s="334"/>
      <c r="F1333" s="335"/>
      <c r="G1333" s="276"/>
    </row>
    <row r="1334" spans="1:42" x14ac:dyDescent="0.2">
      <c r="A1334" s="77" t="s">
        <v>277</v>
      </c>
      <c r="B1334" s="67" t="s">
        <v>278</v>
      </c>
      <c r="C1334" s="75" t="s">
        <v>1510</v>
      </c>
      <c r="D1334" s="79" t="s">
        <v>17</v>
      </c>
      <c r="E1334" s="181">
        <v>8</v>
      </c>
      <c r="F1334" s="182">
        <v>33.200000000000003</v>
      </c>
      <c r="G1334" s="278">
        <f>F1334*E1334</f>
        <v>265.60000000000002</v>
      </c>
    </row>
    <row r="1335" spans="1:42" x14ac:dyDescent="0.2">
      <c r="A1335" s="77" t="s">
        <v>279</v>
      </c>
      <c r="B1335" s="77" t="s">
        <v>280</v>
      </c>
      <c r="C1335" s="75" t="s">
        <v>1511</v>
      </c>
      <c r="D1335" s="79" t="s">
        <v>17</v>
      </c>
      <c r="E1335" s="181">
        <v>1</v>
      </c>
      <c r="F1335" s="182">
        <v>78.8</v>
      </c>
      <c r="G1335" s="278">
        <f>F1335*E1335</f>
        <v>78.8</v>
      </c>
    </row>
    <row r="1336" spans="1:42" ht="25.5" x14ac:dyDescent="0.2">
      <c r="A1336" s="77" t="s">
        <v>281</v>
      </c>
      <c r="B1336" s="67" t="s">
        <v>282</v>
      </c>
      <c r="C1336" s="75" t="s">
        <v>1512</v>
      </c>
      <c r="D1336" s="79" t="s">
        <v>17</v>
      </c>
      <c r="E1336" s="181">
        <v>11</v>
      </c>
      <c r="F1336" s="182">
        <v>38</v>
      </c>
      <c r="G1336" s="278">
        <f>F1336*E1336</f>
        <v>418</v>
      </c>
    </row>
    <row r="1337" spans="1:42" ht="25.5" x14ac:dyDescent="0.2">
      <c r="A1337" s="77" t="s">
        <v>283</v>
      </c>
      <c r="B1337" s="67" t="s">
        <v>284</v>
      </c>
      <c r="C1337" s="75" t="s">
        <v>1513</v>
      </c>
      <c r="D1337" s="79" t="s">
        <v>17</v>
      </c>
      <c r="E1337" s="181">
        <v>2</v>
      </c>
      <c r="F1337" s="182">
        <v>82.3</v>
      </c>
      <c r="G1337" s="278">
        <f>F1337*E1337</f>
        <v>164.6</v>
      </c>
    </row>
    <row r="1338" spans="1:42" x14ac:dyDescent="0.2">
      <c r="A1338" s="77"/>
      <c r="B1338" s="86" t="s">
        <v>288</v>
      </c>
      <c r="C1338" s="195" t="s">
        <v>1520</v>
      </c>
      <c r="D1338" s="79"/>
      <c r="E1338" s="334"/>
      <c r="F1338" s="335"/>
      <c r="G1338" s="276"/>
    </row>
    <row r="1339" spans="1:42" ht="25.5" x14ac:dyDescent="0.2">
      <c r="A1339" s="77" t="s">
        <v>2093</v>
      </c>
      <c r="B1339" s="67" t="s">
        <v>1883</v>
      </c>
      <c r="C1339" s="75" t="s">
        <v>1884</v>
      </c>
      <c r="D1339" s="79" t="s">
        <v>16</v>
      </c>
      <c r="E1339" s="181">
        <v>97.7</v>
      </c>
      <c r="F1339" s="182">
        <v>10</v>
      </c>
      <c r="G1339" s="278">
        <f>F1339*E1339</f>
        <v>977</v>
      </c>
    </row>
    <row r="1340" spans="1:42" s="163" customFormat="1" ht="22.5" customHeight="1" x14ac:dyDescent="0.2">
      <c r="A1340" s="126"/>
      <c r="B1340" s="126" t="s">
        <v>2209</v>
      </c>
      <c r="C1340" s="186" t="s">
        <v>2216</v>
      </c>
      <c r="D1340" s="129"/>
      <c r="E1340" s="126"/>
      <c r="F1340" s="126"/>
      <c r="G1340" s="280">
        <f>SUM(G1299:G1339)</f>
        <v>33606.448499999999</v>
      </c>
      <c r="H1340" s="255"/>
      <c r="I1340" s="255"/>
      <c r="J1340" s="255"/>
      <c r="K1340" s="255"/>
      <c r="L1340" s="255"/>
      <c r="M1340" s="255"/>
      <c r="N1340" s="255"/>
      <c r="O1340" s="255"/>
      <c r="P1340" s="255"/>
      <c r="Q1340" s="255"/>
      <c r="R1340" s="255"/>
      <c r="S1340" s="255"/>
      <c r="T1340" s="255"/>
      <c r="U1340" s="255"/>
      <c r="V1340" s="255"/>
      <c r="W1340" s="255"/>
      <c r="X1340" s="255"/>
      <c r="Y1340" s="255"/>
      <c r="Z1340" s="255"/>
      <c r="AA1340" s="255"/>
      <c r="AB1340" s="255"/>
      <c r="AC1340" s="255"/>
      <c r="AD1340" s="255"/>
      <c r="AE1340" s="255"/>
      <c r="AF1340" s="255"/>
      <c r="AG1340" s="255"/>
      <c r="AH1340" s="255"/>
      <c r="AI1340" s="255"/>
      <c r="AJ1340" s="255"/>
      <c r="AK1340" s="255"/>
      <c r="AL1340" s="255"/>
      <c r="AM1340" s="255"/>
      <c r="AN1340" s="255"/>
      <c r="AO1340" s="255"/>
      <c r="AP1340" s="255"/>
    </row>
    <row r="1341" spans="1:42" ht="7.5" customHeight="1" x14ac:dyDescent="0.25">
      <c r="A1341" s="294"/>
      <c r="B1341" s="294"/>
      <c r="C1341" s="295"/>
      <c r="D1341" s="296"/>
      <c r="E1341" s="297"/>
      <c r="F1341" s="297"/>
      <c r="G1341" s="298"/>
    </row>
    <row r="1342" spans="1:42" s="172" customFormat="1" ht="22.5" customHeight="1" x14ac:dyDescent="0.2">
      <c r="A1342" s="178"/>
      <c r="B1342" s="178" t="s">
        <v>2210</v>
      </c>
      <c r="C1342" s="179" t="s">
        <v>2217</v>
      </c>
      <c r="D1342" s="187"/>
      <c r="E1342" s="178"/>
      <c r="F1342" s="178"/>
      <c r="G1342" s="281"/>
      <c r="H1342" s="264"/>
      <c r="I1342" s="264"/>
      <c r="J1342" s="264"/>
      <c r="K1342" s="264"/>
      <c r="L1342" s="264"/>
      <c r="M1342" s="264"/>
      <c r="N1342" s="264"/>
      <c r="O1342" s="264"/>
      <c r="P1342" s="264"/>
      <c r="Q1342" s="264"/>
      <c r="R1342" s="264"/>
      <c r="S1342" s="264"/>
      <c r="T1342" s="264"/>
      <c r="U1342" s="264"/>
      <c r="V1342" s="264"/>
      <c r="W1342" s="264"/>
      <c r="X1342" s="264"/>
      <c r="Y1342" s="264"/>
      <c r="Z1342" s="264"/>
      <c r="AA1342" s="264"/>
      <c r="AB1342" s="264"/>
      <c r="AC1342" s="264"/>
      <c r="AD1342" s="264"/>
      <c r="AE1342" s="264"/>
      <c r="AF1342" s="264"/>
      <c r="AG1342" s="264"/>
      <c r="AH1342" s="264"/>
      <c r="AI1342" s="264"/>
      <c r="AJ1342" s="264"/>
      <c r="AK1342" s="264"/>
      <c r="AL1342" s="264"/>
      <c r="AM1342" s="264"/>
      <c r="AN1342" s="264"/>
      <c r="AO1342" s="264"/>
      <c r="AP1342" s="264"/>
    </row>
    <row r="1343" spans="1:42" x14ac:dyDescent="0.2">
      <c r="A1343" s="77" t="s">
        <v>423</v>
      </c>
      <c r="B1343" s="67" t="s">
        <v>352</v>
      </c>
      <c r="C1343" s="61" t="s">
        <v>2094</v>
      </c>
      <c r="D1343" s="189" t="s">
        <v>17</v>
      </c>
      <c r="E1343" s="181">
        <v>15</v>
      </c>
      <c r="F1343" s="182">
        <v>23.33</v>
      </c>
      <c r="G1343" s="278">
        <f>E1343*F1343</f>
        <v>349.95</v>
      </c>
    </row>
    <row r="1344" spans="1:42" ht="25.5" x14ac:dyDescent="0.2">
      <c r="A1344" s="77" t="s">
        <v>1888</v>
      </c>
      <c r="B1344" s="67" t="s">
        <v>354</v>
      </c>
      <c r="C1344" s="75" t="s">
        <v>2095</v>
      </c>
      <c r="D1344" s="189"/>
      <c r="E1344" s="334"/>
      <c r="F1344" s="335"/>
      <c r="G1344" s="278"/>
    </row>
    <row r="1345" spans="1:7" x14ac:dyDescent="0.2">
      <c r="A1345" s="77" t="s">
        <v>1890</v>
      </c>
      <c r="B1345" s="67" t="s">
        <v>356</v>
      </c>
      <c r="C1345" s="75" t="s">
        <v>2096</v>
      </c>
      <c r="D1345" s="189" t="s">
        <v>1</v>
      </c>
      <c r="E1345" s="181">
        <v>75</v>
      </c>
      <c r="F1345" s="182">
        <v>12.89</v>
      </c>
      <c r="G1345" s="278">
        <f>E1345*F1345</f>
        <v>966.75</v>
      </c>
    </row>
    <row r="1346" spans="1:7" x14ac:dyDescent="0.2">
      <c r="A1346" s="77" t="s">
        <v>1893</v>
      </c>
      <c r="B1346" s="67" t="s">
        <v>357</v>
      </c>
      <c r="C1346" s="75" t="s">
        <v>2097</v>
      </c>
      <c r="D1346" s="189" t="s">
        <v>1</v>
      </c>
      <c r="E1346" s="181">
        <v>8</v>
      </c>
      <c r="F1346" s="182">
        <v>14.74</v>
      </c>
      <c r="G1346" s="278">
        <f>E1346*F1346</f>
        <v>117.92</v>
      </c>
    </row>
    <row r="1347" spans="1:7" x14ac:dyDescent="0.2">
      <c r="A1347" s="77" t="s">
        <v>2098</v>
      </c>
      <c r="B1347" s="67" t="s">
        <v>2099</v>
      </c>
      <c r="C1347" s="75" t="s">
        <v>2100</v>
      </c>
      <c r="D1347" s="189" t="s">
        <v>1</v>
      </c>
      <c r="E1347" s="181">
        <v>13</v>
      </c>
      <c r="F1347" s="182">
        <v>21.49</v>
      </c>
      <c r="G1347" s="278">
        <f>E1347*F1347</f>
        <v>279.37</v>
      </c>
    </row>
    <row r="1348" spans="1:7" ht="25.5" x14ac:dyDescent="0.2">
      <c r="A1348" s="77" t="s">
        <v>427</v>
      </c>
      <c r="B1348" s="67" t="s">
        <v>1895</v>
      </c>
      <c r="C1348" s="67" t="s">
        <v>2101</v>
      </c>
      <c r="D1348" s="189"/>
      <c r="E1348" s="334"/>
      <c r="F1348" s="335"/>
      <c r="G1348" s="278"/>
    </row>
    <row r="1349" spans="1:7" x14ac:dyDescent="0.2">
      <c r="A1349" s="77" t="s">
        <v>428</v>
      </c>
      <c r="B1349" s="67" t="s">
        <v>360</v>
      </c>
      <c r="C1349" s="75" t="s">
        <v>360</v>
      </c>
      <c r="D1349" s="189" t="s">
        <v>17</v>
      </c>
      <c r="E1349" s="181">
        <v>7</v>
      </c>
      <c r="F1349" s="182">
        <v>11.45</v>
      </c>
      <c r="G1349" s="278">
        <f>E1349*F1349</f>
        <v>80.149999999999991</v>
      </c>
    </row>
    <row r="1350" spans="1:7" ht="38.25" x14ac:dyDescent="0.2">
      <c r="A1350" s="77" t="s">
        <v>429</v>
      </c>
      <c r="B1350" s="67" t="s">
        <v>1898</v>
      </c>
      <c r="C1350" s="75" t="s">
        <v>2102</v>
      </c>
      <c r="D1350" s="189" t="s">
        <v>17</v>
      </c>
      <c r="E1350" s="181">
        <v>7</v>
      </c>
      <c r="F1350" s="182">
        <v>11.2</v>
      </c>
      <c r="G1350" s="278">
        <f>E1350*F1350</f>
        <v>78.399999999999991</v>
      </c>
    </row>
    <row r="1351" spans="1:7" ht="25.5" x14ac:dyDescent="0.2">
      <c r="A1351" s="77" t="s">
        <v>430</v>
      </c>
      <c r="B1351" s="67" t="s">
        <v>1189</v>
      </c>
      <c r="C1351" s="75" t="s">
        <v>2103</v>
      </c>
      <c r="D1351" s="189"/>
      <c r="E1351" s="334"/>
      <c r="F1351" s="335"/>
      <c r="G1351" s="278"/>
    </row>
    <row r="1352" spans="1:7" x14ac:dyDescent="0.2">
      <c r="A1352" s="77" t="s">
        <v>431</v>
      </c>
      <c r="B1352" s="67" t="s">
        <v>363</v>
      </c>
      <c r="C1352" s="75" t="s">
        <v>2104</v>
      </c>
      <c r="D1352" s="189" t="s">
        <v>1</v>
      </c>
      <c r="E1352" s="181">
        <v>75</v>
      </c>
      <c r="F1352" s="182">
        <v>7.12</v>
      </c>
      <c r="G1352" s="278">
        <f t="shared" ref="G1352:G1354" si="82">E1352*F1352</f>
        <v>534</v>
      </c>
    </row>
    <row r="1353" spans="1:7" x14ac:dyDescent="0.2">
      <c r="A1353" s="77" t="s">
        <v>432</v>
      </c>
      <c r="B1353" s="67" t="s">
        <v>365</v>
      </c>
      <c r="C1353" s="75" t="s">
        <v>366</v>
      </c>
      <c r="D1353" s="189" t="s">
        <v>1</v>
      </c>
      <c r="E1353" s="181">
        <v>8</v>
      </c>
      <c r="F1353" s="182">
        <v>7.12</v>
      </c>
      <c r="G1353" s="278">
        <f t="shared" si="82"/>
        <v>56.96</v>
      </c>
    </row>
    <row r="1354" spans="1:7" x14ac:dyDescent="0.2">
      <c r="A1354" s="77" t="s">
        <v>1191</v>
      </c>
      <c r="B1354" s="67" t="s">
        <v>397</v>
      </c>
      <c r="C1354" s="75" t="s">
        <v>398</v>
      </c>
      <c r="D1354" s="189" t="s">
        <v>1</v>
      </c>
      <c r="E1354" s="181">
        <v>13</v>
      </c>
      <c r="F1354" s="182">
        <v>7.67</v>
      </c>
      <c r="G1354" s="278">
        <f t="shared" si="82"/>
        <v>99.71</v>
      </c>
    </row>
    <row r="1355" spans="1:7" x14ac:dyDescent="0.2">
      <c r="A1355" s="77" t="s">
        <v>433</v>
      </c>
      <c r="B1355" s="77" t="s">
        <v>367</v>
      </c>
      <c r="C1355" s="197" t="s">
        <v>368</v>
      </c>
      <c r="D1355" s="189"/>
      <c r="E1355" s="334"/>
      <c r="F1355" s="335"/>
      <c r="G1355" s="278"/>
    </row>
    <row r="1356" spans="1:7" x14ac:dyDescent="0.2">
      <c r="A1356" s="77" t="s">
        <v>434</v>
      </c>
      <c r="B1356" s="67" t="s">
        <v>369</v>
      </c>
      <c r="C1356" s="75" t="s">
        <v>2053</v>
      </c>
      <c r="D1356" s="189" t="s">
        <v>17</v>
      </c>
      <c r="E1356" s="181">
        <v>7</v>
      </c>
      <c r="F1356" s="182">
        <v>53.22</v>
      </c>
      <c r="G1356" s="278">
        <f>E1356*F1356</f>
        <v>372.53999999999996</v>
      </c>
    </row>
    <row r="1357" spans="1:7" x14ac:dyDescent="0.2">
      <c r="A1357" s="77" t="s">
        <v>435</v>
      </c>
      <c r="B1357" s="77" t="s">
        <v>370</v>
      </c>
      <c r="C1357" s="197" t="s">
        <v>1904</v>
      </c>
      <c r="D1357" s="189"/>
      <c r="E1357" s="334"/>
      <c r="F1357" s="335"/>
      <c r="G1357" s="278"/>
    </row>
    <row r="1358" spans="1:7" x14ac:dyDescent="0.2">
      <c r="A1358" s="77" t="s">
        <v>437</v>
      </c>
      <c r="B1358" s="67" t="s">
        <v>374</v>
      </c>
      <c r="C1358" s="75" t="s">
        <v>2105</v>
      </c>
      <c r="D1358" s="189" t="s">
        <v>17</v>
      </c>
      <c r="E1358" s="181">
        <v>12</v>
      </c>
      <c r="F1358" s="182">
        <v>41.75</v>
      </c>
      <c r="G1358" s="278">
        <f t="shared" ref="G1358:G1360" si="83">E1358*F1358</f>
        <v>501</v>
      </c>
    </row>
    <row r="1359" spans="1:7" x14ac:dyDescent="0.2">
      <c r="A1359" s="77" t="s">
        <v>438</v>
      </c>
      <c r="B1359" s="67" t="s">
        <v>2106</v>
      </c>
      <c r="C1359" s="75" t="s">
        <v>377</v>
      </c>
      <c r="D1359" s="189" t="s">
        <v>17</v>
      </c>
      <c r="E1359" s="181">
        <v>62</v>
      </c>
      <c r="F1359" s="182">
        <v>18.600000000000001</v>
      </c>
      <c r="G1359" s="278">
        <f t="shared" si="83"/>
        <v>1153.2</v>
      </c>
    </row>
    <row r="1360" spans="1:7" x14ac:dyDescent="0.2">
      <c r="A1360" s="77" t="s">
        <v>1906</v>
      </c>
      <c r="B1360" s="67" t="s">
        <v>1907</v>
      </c>
      <c r="C1360" s="75" t="s">
        <v>1908</v>
      </c>
      <c r="D1360" s="189" t="s">
        <v>17</v>
      </c>
      <c r="E1360" s="181">
        <v>11</v>
      </c>
      <c r="F1360" s="182">
        <v>61.08</v>
      </c>
      <c r="G1360" s="278">
        <f t="shared" si="83"/>
        <v>671.88</v>
      </c>
    </row>
    <row r="1361" spans="1:7" x14ac:dyDescent="0.2">
      <c r="A1361" s="77" t="s">
        <v>440</v>
      </c>
      <c r="B1361" s="67" t="s">
        <v>380</v>
      </c>
      <c r="C1361" s="75" t="s">
        <v>381</v>
      </c>
      <c r="D1361" s="189"/>
      <c r="E1361" s="334"/>
      <c r="F1361" s="335"/>
      <c r="G1361" s="278"/>
    </row>
    <row r="1362" spans="1:7" x14ac:dyDescent="0.2">
      <c r="A1362" s="77" t="s">
        <v>2107</v>
      </c>
      <c r="B1362" s="67" t="s">
        <v>2108</v>
      </c>
      <c r="C1362" s="75" t="s">
        <v>2109</v>
      </c>
      <c r="D1362" s="189" t="s">
        <v>17</v>
      </c>
      <c r="E1362" s="181">
        <v>2</v>
      </c>
      <c r="F1362" s="182">
        <v>235.59</v>
      </c>
      <c r="G1362" s="278">
        <f t="shared" ref="G1362" si="84">E1362*F1362</f>
        <v>471.18</v>
      </c>
    </row>
    <row r="1363" spans="1:7" x14ac:dyDescent="0.2">
      <c r="A1363" s="77" t="s">
        <v>444</v>
      </c>
      <c r="B1363" s="67" t="s">
        <v>388</v>
      </c>
      <c r="C1363" s="75" t="s">
        <v>389</v>
      </c>
      <c r="D1363" s="189"/>
      <c r="E1363" s="334"/>
      <c r="F1363" s="335"/>
      <c r="G1363" s="278"/>
    </row>
    <row r="1364" spans="1:7" x14ac:dyDescent="0.2">
      <c r="A1364" s="77" t="s">
        <v>445</v>
      </c>
      <c r="B1364" s="67" t="s">
        <v>2110</v>
      </c>
      <c r="C1364" s="67" t="s">
        <v>2110</v>
      </c>
      <c r="D1364" s="189" t="s">
        <v>1</v>
      </c>
      <c r="E1364" s="181">
        <v>86</v>
      </c>
      <c r="F1364" s="182">
        <v>12.32</v>
      </c>
      <c r="G1364" s="278">
        <f t="shared" ref="G1364:G1366" si="85">E1364*F1364</f>
        <v>1059.52</v>
      </c>
    </row>
    <row r="1365" spans="1:7" x14ac:dyDescent="0.2">
      <c r="A1365" s="77" t="s">
        <v>446</v>
      </c>
      <c r="B1365" s="67" t="s">
        <v>391</v>
      </c>
      <c r="C1365" s="75" t="s">
        <v>2111</v>
      </c>
      <c r="D1365" s="189" t="s">
        <v>1</v>
      </c>
      <c r="E1365" s="181">
        <v>42</v>
      </c>
      <c r="F1365" s="182">
        <v>17.89</v>
      </c>
      <c r="G1365" s="278">
        <f t="shared" si="85"/>
        <v>751.38</v>
      </c>
    </row>
    <row r="1366" spans="1:7" x14ac:dyDescent="0.2">
      <c r="A1366" s="77" t="s">
        <v>2112</v>
      </c>
      <c r="B1366" s="67" t="s">
        <v>2113</v>
      </c>
      <c r="C1366" s="75" t="s">
        <v>2113</v>
      </c>
      <c r="D1366" s="189" t="s">
        <v>1</v>
      </c>
      <c r="E1366" s="181">
        <v>12</v>
      </c>
      <c r="F1366" s="182">
        <v>26.85</v>
      </c>
      <c r="G1366" s="278">
        <f t="shared" si="85"/>
        <v>322.20000000000005</v>
      </c>
    </row>
    <row r="1367" spans="1:7" x14ac:dyDescent="0.2">
      <c r="A1367" s="77" t="s">
        <v>447</v>
      </c>
      <c r="B1367" s="67" t="s">
        <v>392</v>
      </c>
      <c r="C1367" s="75" t="s">
        <v>1912</v>
      </c>
      <c r="D1367" s="189"/>
      <c r="E1367" s="334"/>
      <c r="F1367" s="335"/>
      <c r="G1367" s="278"/>
    </row>
    <row r="1368" spans="1:7" x14ac:dyDescent="0.2">
      <c r="A1368" s="77" t="s">
        <v>448</v>
      </c>
      <c r="B1368" s="67" t="s">
        <v>394</v>
      </c>
      <c r="C1368" s="75" t="s">
        <v>394</v>
      </c>
      <c r="D1368" s="189" t="s">
        <v>1</v>
      </c>
      <c r="E1368" s="181">
        <v>38</v>
      </c>
      <c r="F1368" s="182">
        <v>10.38</v>
      </c>
      <c r="G1368" s="278">
        <f t="shared" ref="G1368:G1370" si="86">E1368*F1368</f>
        <v>394.44000000000005</v>
      </c>
    </row>
    <row r="1369" spans="1:7" x14ac:dyDescent="0.2">
      <c r="A1369" s="77" t="s">
        <v>449</v>
      </c>
      <c r="B1369" s="67" t="s">
        <v>395</v>
      </c>
      <c r="C1369" s="75" t="s">
        <v>395</v>
      </c>
      <c r="D1369" s="189" t="s">
        <v>1</v>
      </c>
      <c r="E1369" s="181">
        <v>14</v>
      </c>
      <c r="F1369" s="182">
        <v>13.28</v>
      </c>
      <c r="G1369" s="278">
        <f t="shared" si="86"/>
        <v>185.92</v>
      </c>
    </row>
    <row r="1370" spans="1:7" x14ac:dyDescent="0.2">
      <c r="A1370" s="77" t="s">
        <v>450</v>
      </c>
      <c r="B1370" s="67" t="s">
        <v>396</v>
      </c>
      <c r="C1370" s="75" t="s">
        <v>2114</v>
      </c>
      <c r="D1370" s="189" t="s">
        <v>1</v>
      </c>
      <c r="E1370" s="181">
        <v>16</v>
      </c>
      <c r="F1370" s="182">
        <v>14.84</v>
      </c>
      <c r="G1370" s="278">
        <f t="shared" si="86"/>
        <v>237.44</v>
      </c>
    </row>
    <row r="1371" spans="1:7" ht="25.5" x14ac:dyDescent="0.2">
      <c r="A1371" s="77" t="s">
        <v>451</v>
      </c>
      <c r="B1371" s="67" t="s">
        <v>1914</v>
      </c>
      <c r="C1371" s="75" t="s">
        <v>2115</v>
      </c>
      <c r="D1371" s="189"/>
      <c r="E1371" s="334"/>
      <c r="F1371" s="335"/>
      <c r="G1371" s="278"/>
    </row>
    <row r="1372" spans="1:7" x14ac:dyDescent="0.2">
      <c r="A1372" s="77" t="s">
        <v>452</v>
      </c>
      <c r="B1372" s="67" t="s">
        <v>365</v>
      </c>
      <c r="C1372" s="75" t="s">
        <v>366</v>
      </c>
      <c r="D1372" s="189" t="s">
        <v>1</v>
      </c>
      <c r="E1372" s="181">
        <v>86</v>
      </c>
      <c r="F1372" s="182">
        <v>7.12</v>
      </c>
      <c r="G1372" s="278">
        <f t="shared" ref="G1372:G1377" si="87">E1372*F1372</f>
        <v>612.32000000000005</v>
      </c>
    </row>
    <row r="1373" spans="1:7" x14ac:dyDescent="0.2">
      <c r="A1373" s="77" t="s">
        <v>453</v>
      </c>
      <c r="B1373" s="67" t="s">
        <v>397</v>
      </c>
      <c r="C1373" s="67" t="s">
        <v>398</v>
      </c>
      <c r="D1373" s="189" t="s">
        <v>1</v>
      </c>
      <c r="E1373" s="181">
        <v>42</v>
      </c>
      <c r="F1373" s="182">
        <v>7.67</v>
      </c>
      <c r="G1373" s="278">
        <f t="shared" si="87"/>
        <v>322.14</v>
      </c>
    </row>
    <row r="1374" spans="1:7" x14ac:dyDescent="0.2">
      <c r="A1374" s="77" t="s">
        <v>2116</v>
      </c>
      <c r="B1374" s="67" t="s">
        <v>2117</v>
      </c>
      <c r="C1374" s="67" t="s">
        <v>2118</v>
      </c>
      <c r="D1374" s="189" t="s">
        <v>1</v>
      </c>
      <c r="E1374" s="181">
        <v>12</v>
      </c>
      <c r="F1374" s="182">
        <v>8.17</v>
      </c>
      <c r="G1374" s="278">
        <f t="shared" si="87"/>
        <v>98.039999999999992</v>
      </c>
    </row>
    <row r="1375" spans="1:7" ht="38.25" x14ac:dyDescent="0.2">
      <c r="A1375" s="77" t="s">
        <v>1916</v>
      </c>
      <c r="B1375" s="67" t="s">
        <v>2119</v>
      </c>
      <c r="C1375" s="67" t="s">
        <v>2120</v>
      </c>
      <c r="D1375" s="189" t="s">
        <v>17</v>
      </c>
      <c r="E1375" s="181">
        <v>4</v>
      </c>
      <c r="F1375" s="182">
        <v>38.24</v>
      </c>
      <c r="G1375" s="278">
        <f t="shared" si="87"/>
        <v>152.96</v>
      </c>
    </row>
    <row r="1376" spans="1:7" x14ac:dyDescent="0.2">
      <c r="A1376" s="77" t="s">
        <v>455</v>
      </c>
      <c r="B1376" s="67" t="s">
        <v>2121</v>
      </c>
      <c r="C1376" s="75" t="s">
        <v>2122</v>
      </c>
      <c r="D1376" s="189" t="s">
        <v>17</v>
      </c>
      <c r="E1376" s="181">
        <v>1</v>
      </c>
      <c r="F1376" s="182">
        <v>96.22</v>
      </c>
      <c r="G1376" s="278">
        <f t="shared" si="87"/>
        <v>96.22</v>
      </c>
    </row>
    <row r="1377" spans="1:42" ht="25.5" x14ac:dyDescent="0.2">
      <c r="A1377" s="77" t="s">
        <v>456</v>
      </c>
      <c r="B1377" s="198" t="s">
        <v>2123</v>
      </c>
      <c r="C1377" s="75" t="s">
        <v>2124</v>
      </c>
      <c r="D1377" s="189" t="s">
        <v>17</v>
      </c>
      <c r="E1377" s="181">
        <v>2</v>
      </c>
      <c r="F1377" s="182">
        <v>104.53</v>
      </c>
      <c r="G1377" s="278">
        <f t="shared" si="87"/>
        <v>209.06</v>
      </c>
    </row>
    <row r="1378" spans="1:42" x14ac:dyDescent="0.2">
      <c r="A1378" s="77" t="s">
        <v>457</v>
      </c>
      <c r="B1378" s="67" t="s">
        <v>404</v>
      </c>
      <c r="C1378" s="75" t="s">
        <v>1923</v>
      </c>
      <c r="D1378" s="189"/>
      <c r="E1378" s="181"/>
      <c r="F1378" s="182"/>
      <c r="G1378" s="278"/>
    </row>
    <row r="1379" spans="1:42" x14ac:dyDescent="0.2">
      <c r="A1379" s="77" t="s">
        <v>458</v>
      </c>
      <c r="B1379" s="67" t="s">
        <v>406</v>
      </c>
      <c r="C1379" s="75" t="s">
        <v>406</v>
      </c>
      <c r="D1379" s="189" t="s">
        <v>17</v>
      </c>
      <c r="E1379" s="181">
        <v>2</v>
      </c>
      <c r="F1379" s="182">
        <v>171.42</v>
      </c>
      <c r="G1379" s="278">
        <f t="shared" ref="G1379:G1380" si="88">E1379*F1379</f>
        <v>342.84</v>
      </c>
    </row>
    <row r="1380" spans="1:42" ht="25.5" x14ac:dyDescent="0.2">
      <c r="A1380" s="77" t="s">
        <v>459</v>
      </c>
      <c r="B1380" s="67" t="s">
        <v>2125</v>
      </c>
      <c r="C1380" s="75" t="s">
        <v>408</v>
      </c>
      <c r="D1380" s="189" t="s">
        <v>17</v>
      </c>
      <c r="E1380" s="181">
        <v>2</v>
      </c>
      <c r="F1380" s="182">
        <v>204.07</v>
      </c>
      <c r="G1380" s="278">
        <f t="shared" si="88"/>
        <v>408.14</v>
      </c>
    </row>
    <row r="1381" spans="1:42" x14ac:dyDescent="0.2">
      <c r="A1381" s="77" t="s">
        <v>460</v>
      </c>
      <c r="B1381" s="67" t="s">
        <v>409</v>
      </c>
      <c r="C1381" s="75" t="s">
        <v>410</v>
      </c>
      <c r="D1381" s="189"/>
      <c r="E1381" s="334"/>
      <c r="F1381" s="335"/>
      <c r="G1381" s="278"/>
    </row>
    <row r="1382" spans="1:42" ht="25.5" x14ac:dyDescent="0.2">
      <c r="A1382" s="77" t="s">
        <v>461</v>
      </c>
      <c r="B1382" s="67" t="s">
        <v>2126</v>
      </c>
      <c r="C1382" s="75" t="s">
        <v>412</v>
      </c>
      <c r="D1382" s="189" t="s">
        <v>17</v>
      </c>
      <c r="E1382" s="181">
        <v>2</v>
      </c>
      <c r="F1382" s="182">
        <v>475.37</v>
      </c>
      <c r="G1382" s="278">
        <f t="shared" ref="G1382" si="89">E1382*F1382</f>
        <v>950.74</v>
      </c>
    </row>
    <row r="1383" spans="1:42" x14ac:dyDescent="0.2">
      <c r="A1383" s="77" t="s">
        <v>462</v>
      </c>
      <c r="B1383" s="77" t="s">
        <v>413</v>
      </c>
      <c r="C1383" s="75" t="s">
        <v>1926</v>
      </c>
      <c r="D1383" s="189"/>
      <c r="E1383" s="334"/>
      <c r="F1383" s="335"/>
      <c r="G1383" s="278"/>
    </row>
    <row r="1384" spans="1:42" x14ac:dyDescent="0.2">
      <c r="A1384" s="77" t="s">
        <v>463</v>
      </c>
      <c r="B1384" s="67" t="s">
        <v>2127</v>
      </c>
      <c r="C1384" s="75" t="s">
        <v>2127</v>
      </c>
      <c r="D1384" s="189" t="s">
        <v>17</v>
      </c>
      <c r="E1384" s="181">
        <v>2</v>
      </c>
      <c r="F1384" s="182">
        <v>465.24</v>
      </c>
      <c r="G1384" s="278">
        <f t="shared" ref="G1384:G1387" si="90">E1384*F1384</f>
        <v>930.48</v>
      </c>
    </row>
    <row r="1385" spans="1:42" x14ac:dyDescent="0.2">
      <c r="A1385" s="77" t="s">
        <v>465</v>
      </c>
      <c r="B1385" s="67" t="s">
        <v>417</v>
      </c>
      <c r="C1385" s="75" t="s">
        <v>418</v>
      </c>
      <c r="D1385" s="189" t="s">
        <v>17</v>
      </c>
      <c r="E1385" s="181">
        <v>2</v>
      </c>
      <c r="F1385" s="182">
        <v>209.85</v>
      </c>
      <c r="G1385" s="278">
        <f t="shared" si="90"/>
        <v>419.7</v>
      </c>
    </row>
    <row r="1386" spans="1:42" x14ac:dyDescent="0.2">
      <c r="A1386" s="77" t="s">
        <v>466</v>
      </c>
      <c r="B1386" s="67" t="s">
        <v>419</v>
      </c>
      <c r="C1386" s="75" t="s">
        <v>420</v>
      </c>
      <c r="D1386" s="189" t="s">
        <v>17</v>
      </c>
      <c r="E1386" s="181">
        <v>2</v>
      </c>
      <c r="F1386" s="182">
        <v>209.85</v>
      </c>
      <c r="G1386" s="278">
        <f t="shared" si="90"/>
        <v>419.7</v>
      </c>
    </row>
    <row r="1387" spans="1:42" x14ac:dyDescent="0.2">
      <c r="A1387" s="77" t="s">
        <v>467</v>
      </c>
      <c r="B1387" s="67" t="s">
        <v>421</v>
      </c>
      <c r="C1387" s="75" t="s">
        <v>422</v>
      </c>
      <c r="D1387" s="189" t="s">
        <v>17</v>
      </c>
      <c r="E1387" s="181">
        <v>2</v>
      </c>
      <c r="F1387" s="182">
        <v>295.05</v>
      </c>
      <c r="G1387" s="278">
        <f t="shared" si="90"/>
        <v>590.1</v>
      </c>
    </row>
    <row r="1388" spans="1:42" ht="22.5" customHeight="1" x14ac:dyDescent="0.2">
      <c r="A1388" s="191"/>
      <c r="B1388" s="126" t="s">
        <v>2211</v>
      </c>
      <c r="C1388" s="192" t="s">
        <v>2215</v>
      </c>
      <c r="D1388" s="129"/>
      <c r="E1388" s="137"/>
      <c r="F1388" s="137"/>
      <c r="G1388" s="280">
        <f>SUM(G1343:G1387)</f>
        <v>14236.35</v>
      </c>
    </row>
    <row r="1389" spans="1:42" ht="7.5" customHeight="1" x14ac:dyDescent="0.25">
      <c r="A1389" s="294"/>
      <c r="B1389" s="299"/>
      <c r="C1389" s="300"/>
      <c r="D1389" s="296"/>
      <c r="E1389" s="297"/>
      <c r="F1389" s="297"/>
      <c r="G1389" s="298"/>
    </row>
    <row r="1390" spans="1:42" s="167" customFormat="1" ht="22.5" customHeight="1" x14ac:dyDescent="0.25">
      <c r="A1390" s="177"/>
      <c r="B1390" s="178" t="s">
        <v>2212</v>
      </c>
      <c r="C1390" s="193" t="s">
        <v>2214</v>
      </c>
      <c r="D1390" s="187"/>
      <c r="E1390" s="188"/>
      <c r="F1390" s="188"/>
      <c r="G1390" s="301"/>
      <c r="H1390" s="258"/>
      <c r="I1390" s="258"/>
      <c r="J1390" s="258"/>
      <c r="K1390" s="258"/>
      <c r="L1390" s="258"/>
      <c r="M1390" s="258"/>
      <c r="N1390" s="258"/>
      <c r="O1390" s="258"/>
      <c r="P1390" s="258"/>
      <c r="Q1390" s="258"/>
      <c r="R1390" s="258"/>
      <c r="S1390" s="258"/>
      <c r="T1390" s="258"/>
      <c r="U1390" s="258"/>
      <c r="V1390" s="258"/>
      <c r="W1390" s="258"/>
      <c r="X1390" s="258"/>
      <c r="Y1390" s="258"/>
      <c r="Z1390" s="258"/>
      <c r="AA1390" s="258"/>
      <c r="AB1390" s="258"/>
      <c r="AC1390" s="258"/>
      <c r="AD1390" s="258"/>
      <c r="AE1390" s="258"/>
      <c r="AF1390" s="258"/>
      <c r="AG1390" s="258"/>
      <c r="AH1390" s="258"/>
      <c r="AI1390" s="258"/>
      <c r="AJ1390" s="258"/>
      <c r="AK1390" s="258"/>
      <c r="AL1390" s="258"/>
      <c r="AM1390" s="258"/>
      <c r="AN1390" s="258"/>
      <c r="AO1390" s="258"/>
      <c r="AP1390" s="258"/>
    </row>
    <row r="1391" spans="1:42" x14ac:dyDescent="0.2">
      <c r="A1391" s="77" t="s">
        <v>619</v>
      </c>
      <c r="B1391" s="67" t="s">
        <v>500</v>
      </c>
      <c r="C1391" s="67" t="s">
        <v>737</v>
      </c>
      <c r="D1391" s="189" t="s">
        <v>139</v>
      </c>
      <c r="E1391" s="181">
        <v>4</v>
      </c>
      <c r="F1391" s="182">
        <v>2026</v>
      </c>
      <c r="G1391" s="278">
        <f t="shared" ref="G1391:G1404" si="91">E1391*F1391</f>
        <v>8104</v>
      </c>
    </row>
    <row r="1392" spans="1:42" x14ac:dyDescent="0.2">
      <c r="A1392" s="77" t="s">
        <v>1649</v>
      </c>
      <c r="B1392" s="67" t="s">
        <v>1650</v>
      </c>
      <c r="C1392" s="67" t="s">
        <v>1651</v>
      </c>
      <c r="D1392" s="189" t="s">
        <v>139</v>
      </c>
      <c r="E1392" s="181">
        <v>16</v>
      </c>
      <c r="F1392" s="182">
        <v>262.8</v>
      </c>
      <c r="G1392" s="278">
        <f t="shared" si="91"/>
        <v>4204.8</v>
      </c>
    </row>
    <row r="1393" spans="1:42" x14ac:dyDescent="0.2">
      <c r="A1393" s="77" t="s">
        <v>1652</v>
      </c>
      <c r="B1393" s="67" t="s">
        <v>2128</v>
      </c>
      <c r="C1393" s="67" t="s">
        <v>1654</v>
      </c>
      <c r="D1393" s="189" t="s">
        <v>139</v>
      </c>
      <c r="E1393" s="181">
        <v>4</v>
      </c>
      <c r="F1393" s="182">
        <v>133</v>
      </c>
      <c r="G1393" s="278">
        <f t="shared" si="91"/>
        <v>532</v>
      </c>
    </row>
    <row r="1394" spans="1:42" x14ac:dyDescent="0.2">
      <c r="A1394" s="77" t="s">
        <v>620</v>
      </c>
      <c r="B1394" s="67" t="s">
        <v>501</v>
      </c>
      <c r="C1394" s="67" t="s">
        <v>738</v>
      </c>
      <c r="D1394" s="189" t="s">
        <v>17</v>
      </c>
      <c r="E1394" s="181">
        <v>4</v>
      </c>
      <c r="F1394" s="182">
        <v>150</v>
      </c>
      <c r="G1394" s="278">
        <f t="shared" si="91"/>
        <v>600</v>
      </c>
    </row>
    <row r="1395" spans="1:42" x14ac:dyDescent="0.2">
      <c r="A1395" s="77" t="s">
        <v>621</v>
      </c>
      <c r="B1395" s="67" t="s">
        <v>502</v>
      </c>
      <c r="C1395" s="67" t="s">
        <v>739</v>
      </c>
      <c r="D1395" s="189" t="s">
        <v>17</v>
      </c>
      <c r="E1395" s="181">
        <v>4</v>
      </c>
      <c r="F1395" s="182">
        <v>25</v>
      </c>
      <c r="G1395" s="278">
        <f t="shared" si="91"/>
        <v>100</v>
      </c>
    </row>
    <row r="1396" spans="1:42" ht="25.5" x14ac:dyDescent="0.2">
      <c r="A1396" s="77" t="s">
        <v>622</v>
      </c>
      <c r="B1396" s="67" t="s">
        <v>503</v>
      </c>
      <c r="C1396" s="67" t="s">
        <v>740</v>
      </c>
      <c r="D1396" s="189" t="s">
        <v>17</v>
      </c>
      <c r="E1396" s="181">
        <v>4</v>
      </c>
      <c r="F1396" s="182">
        <v>40</v>
      </c>
      <c r="G1396" s="278">
        <f t="shared" si="91"/>
        <v>160</v>
      </c>
    </row>
    <row r="1397" spans="1:42" x14ac:dyDescent="0.2">
      <c r="A1397" s="77" t="s">
        <v>629</v>
      </c>
      <c r="B1397" s="67" t="s">
        <v>510</v>
      </c>
      <c r="C1397" s="67" t="s">
        <v>747</v>
      </c>
      <c r="D1397" s="189" t="s">
        <v>17</v>
      </c>
      <c r="E1397" s="181">
        <v>24</v>
      </c>
      <c r="F1397" s="182">
        <v>46.2</v>
      </c>
      <c r="G1397" s="278">
        <f t="shared" si="91"/>
        <v>1108.8000000000002</v>
      </c>
    </row>
    <row r="1398" spans="1:42" x14ac:dyDescent="0.2">
      <c r="A1398" s="77" t="s">
        <v>628</v>
      </c>
      <c r="B1398" s="67" t="s">
        <v>509</v>
      </c>
      <c r="C1398" s="67" t="s">
        <v>746</v>
      </c>
      <c r="D1398" s="189" t="s">
        <v>17</v>
      </c>
      <c r="E1398" s="181">
        <v>12</v>
      </c>
      <c r="F1398" s="182">
        <v>118.3</v>
      </c>
      <c r="G1398" s="278">
        <f t="shared" si="91"/>
        <v>1419.6</v>
      </c>
    </row>
    <row r="1399" spans="1:42" x14ac:dyDescent="0.2">
      <c r="A1399" s="77" t="s">
        <v>630</v>
      </c>
      <c r="B1399" s="67" t="s">
        <v>2129</v>
      </c>
      <c r="C1399" s="67" t="s">
        <v>748</v>
      </c>
      <c r="D1399" s="189" t="s">
        <v>139</v>
      </c>
      <c r="E1399" s="181">
        <v>0.5</v>
      </c>
      <c r="F1399" s="182">
        <v>500</v>
      </c>
      <c r="G1399" s="278">
        <f t="shared" si="91"/>
        <v>250</v>
      </c>
    </row>
    <row r="1400" spans="1:42" ht="25.5" x14ac:dyDescent="0.2">
      <c r="A1400" s="77" t="s">
        <v>707</v>
      </c>
      <c r="B1400" s="67" t="s">
        <v>588</v>
      </c>
      <c r="C1400" s="67" t="s">
        <v>825</v>
      </c>
      <c r="D1400" s="189" t="s">
        <v>17</v>
      </c>
      <c r="E1400" s="181">
        <v>10</v>
      </c>
      <c r="F1400" s="182">
        <v>21.08</v>
      </c>
      <c r="G1400" s="278">
        <f t="shared" si="91"/>
        <v>210.79999999999998</v>
      </c>
    </row>
    <row r="1401" spans="1:42" ht="25.5" x14ac:dyDescent="0.2">
      <c r="A1401" s="77" t="s">
        <v>708</v>
      </c>
      <c r="B1401" s="67" t="s">
        <v>589</v>
      </c>
      <c r="C1401" s="67" t="s">
        <v>826</v>
      </c>
      <c r="D1401" s="189" t="s">
        <v>17</v>
      </c>
      <c r="E1401" s="181">
        <v>10</v>
      </c>
      <c r="F1401" s="182">
        <v>31.73</v>
      </c>
      <c r="G1401" s="278">
        <f t="shared" si="91"/>
        <v>317.3</v>
      </c>
    </row>
    <row r="1402" spans="1:42" x14ac:dyDescent="0.2">
      <c r="A1402" s="77" t="s">
        <v>631</v>
      </c>
      <c r="B1402" s="67" t="s">
        <v>512</v>
      </c>
      <c r="C1402" s="67" t="s">
        <v>749</v>
      </c>
      <c r="D1402" s="189" t="s">
        <v>830</v>
      </c>
      <c r="E1402" s="181">
        <v>5</v>
      </c>
      <c r="F1402" s="182">
        <v>36.159999999999997</v>
      </c>
      <c r="G1402" s="278">
        <f t="shared" si="91"/>
        <v>180.79999999999998</v>
      </c>
    </row>
    <row r="1403" spans="1:42" x14ac:dyDescent="0.2">
      <c r="A1403" s="77" t="s">
        <v>632</v>
      </c>
      <c r="B1403" s="67" t="s">
        <v>513</v>
      </c>
      <c r="C1403" s="67" t="s">
        <v>750</v>
      </c>
      <c r="D1403" s="189" t="s">
        <v>830</v>
      </c>
      <c r="E1403" s="181">
        <v>5</v>
      </c>
      <c r="F1403" s="182">
        <v>33.39</v>
      </c>
      <c r="G1403" s="278">
        <f t="shared" si="91"/>
        <v>166.95</v>
      </c>
    </row>
    <row r="1404" spans="1:42" x14ac:dyDescent="0.2">
      <c r="A1404" s="77" t="s">
        <v>633</v>
      </c>
      <c r="B1404" s="67" t="s">
        <v>514</v>
      </c>
      <c r="C1404" s="67" t="s">
        <v>751</v>
      </c>
      <c r="D1404" s="189" t="s">
        <v>830</v>
      </c>
      <c r="E1404" s="181">
        <v>5</v>
      </c>
      <c r="F1404" s="182">
        <v>29.67</v>
      </c>
      <c r="G1404" s="278">
        <f t="shared" si="91"/>
        <v>148.35000000000002</v>
      </c>
    </row>
    <row r="1405" spans="1:42" s="171" customFormat="1" ht="22.5" customHeight="1" x14ac:dyDescent="0.2">
      <c r="A1405" s="126"/>
      <c r="B1405" s="126" t="s">
        <v>2213</v>
      </c>
      <c r="C1405" s="192" t="s">
        <v>2219</v>
      </c>
      <c r="D1405" s="129"/>
      <c r="E1405" s="126"/>
      <c r="F1405" s="126"/>
      <c r="G1405" s="280">
        <f>SUM(G1391:G1404)</f>
        <v>17503.399999999994</v>
      </c>
      <c r="H1405" s="267"/>
      <c r="I1405" s="267"/>
      <c r="J1405" s="267"/>
      <c r="K1405" s="267"/>
      <c r="L1405" s="267"/>
      <c r="M1405" s="267"/>
      <c r="N1405" s="267"/>
      <c r="O1405" s="267"/>
      <c r="P1405" s="267"/>
      <c r="Q1405" s="267"/>
      <c r="R1405" s="267"/>
      <c r="S1405" s="267"/>
      <c r="T1405" s="267"/>
      <c r="U1405" s="267"/>
      <c r="V1405" s="267"/>
      <c r="W1405" s="267"/>
      <c r="X1405" s="267"/>
      <c r="Y1405" s="267"/>
      <c r="Z1405" s="267"/>
      <c r="AA1405" s="267"/>
      <c r="AB1405" s="267"/>
      <c r="AC1405" s="267"/>
      <c r="AD1405" s="267"/>
      <c r="AE1405" s="267"/>
      <c r="AF1405" s="267"/>
      <c r="AG1405" s="267"/>
      <c r="AH1405" s="267"/>
      <c r="AI1405" s="267"/>
      <c r="AJ1405" s="267"/>
      <c r="AK1405" s="267"/>
      <c r="AL1405" s="267"/>
      <c r="AM1405" s="267"/>
      <c r="AN1405" s="267"/>
      <c r="AO1405" s="267"/>
      <c r="AP1405" s="267"/>
    </row>
    <row r="1406" spans="1:42" ht="7.5" customHeight="1" x14ac:dyDescent="0.2">
      <c r="A1406" s="305"/>
      <c r="B1406" s="306"/>
      <c r="C1406" s="307"/>
      <c r="D1406" s="291"/>
      <c r="E1406" s="302"/>
      <c r="F1406" s="303"/>
      <c r="G1406" s="304"/>
    </row>
    <row r="1407" spans="1:42" s="167" customFormat="1" ht="22.5" customHeight="1" x14ac:dyDescent="0.25">
      <c r="A1407" s="177"/>
      <c r="B1407" s="178" t="s">
        <v>2233</v>
      </c>
      <c r="C1407" s="193" t="s">
        <v>2234</v>
      </c>
      <c r="D1407" s="187"/>
      <c r="E1407" s="188"/>
      <c r="F1407" s="188"/>
      <c r="G1407" s="301"/>
      <c r="H1407" s="258"/>
      <c r="I1407" s="258"/>
      <c r="J1407" s="258"/>
      <c r="K1407" s="258"/>
      <c r="L1407" s="258"/>
      <c r="M1407" s="258"/>
      <c r="N1407" s="258"/>
      <c r="O1407" s="258"/>
      <c r="P1407" s="258"/>
      <c r="Q1407" s="258"/>
      <c r="R1407" s="258"/>
      <c r="S1407" s="258"/>
      <c r="T1407" s="258"/>
      <c r="U1407" s="258"/>
      <c r="V1407" s="258"/>
      <c r="W1407" s="258"/>
      <c r="X1407" s="258"/>
      <c r="Y1407" s="258"/>
      <c r="Z1407" s="258"/>
      <c r="AA1407" s="258"/>
      <c r="AB1407" s="258"/>
      <c r="AC1407" s="258"/>
      <c r="AD1407" s="258"/>
      <c r="AE1407" s="258"/>
      <c r="AF1407" s="258"/>
      <c r="AG1407" s="258"/>
      <c r="AH1407" s="258"/>
      <c r="AI1407" s="258"/>
      <c r="AJ1407" s="258"/>
      <c r="AK1407" s="258"/>
      <c r="AL1407" s="258"/>
      <c r="AM1407" s="258"/>
      <c r="AN1407" s="258"/>
      <c r="AO1407" s="258"/>
      <c r="AP1407" s="258"/>
    </row>
    <row r="1408" spans="1:42" x14ac:dyDescent="0.2">
      <c r="A1408" s="81">
        <v>1</v>
      </c>
      <c r="B1408" s="339"/>
      <c r="C1408" s="340"/>
      <c r="D1408" s="341"/>
      <c r="E1408" s="342"/>
      <c r="F1408" s="343"/>
      <c r="G1408" s="278">
        <f t="shared" ref="G1408:G1437" si="92">E1408*F1408</f>
        <v>0</v>
      </c>
    </row>
    <row r="1409" spans="1:7" x14ac:dyDescent="0.2">
      <c r="A1409" s="81">
        <v>2</v>
      </c>
      <c r="B1409" s="339"/>
      <c r="C1409" s="340"/>
      <c r="D1409" s="344"/>
      <c r="E1409" s="342"/>
      <c r="F1409" s="343"/>
      <c r="G1409" s="278">
        <f t="shared" si="92"/>
        <v>0</v>
      </c>
    </row>
    <row r="1410" spans="1:7" x14ac:dyDescent="0.2">
      <c r="A1410" s="81">
        <v>3</v>
      </c>
      <c r="B1410" s="339"/>
      <c r="C1410" s="340"/>
      <c r="D1410" s="344"/>
      <c r="E1410" s="342"/>
      <c r="F1410" s="343"/>
      <c r="G1410" s="278">
        <f t="shared" si="92"/>
        <v>0</v>
      </c>
    </row>
    <row r="1411" spans="1:7" x14ac:dyDescent="0.2">
      <c r="A1411" s="81">
        <v>4</v>
      </c>
      <c r="B1411" s="339"/>
      <c r="C1411" s="340"/>
      <c r="D1411" s="344"/>
      <c r="E1411" s="342"/>
      <c r="F1411" s="343"/>
      <c r="G1411" s="278">
        <f t="shared" si="92"/>
        <v>0</v>
      </c>
    </row>
    <row r="1412" spans="1:7" x14ac:dyDescent="0.2">
      <c r="A1412" s="81">
        <v>5</v>
      </c>
      <c r="B1412" s="339"/>
      <c r="C1412" s="340"/>
      <c r="D1412" s="345"/>
      <c r="E1412" s="342"/>
      <c r="F1412" s="343"/>
      <c r="G1412" s="278">
        <f t="shared" si="92"/>
        <v>0</v>
      </c>
    </row>
    <row r="1413" spans="1:7" x14ac:dyDescent="0.2">
      <c r="A1413" s="81">
        <v>6</v>
      </c>
      <c r="B1413" s="339"/>
      <c r="C1413" s="340"/>
      <c r="D1413" s="345"/>
      <c r="E1413" s="342"/>
      <c r="F1413" s="343"/>
      <c r="G1413" s="278">
        <f t="shared" si="92"/>
        <v>0</v>
      </c>
    </row>
    <row r="1414" spans="1:7" x14ac:dyDescent="0.2">
      <c r="A1414" s="81">
        <v>7</v>
      </c>
      <c r="B1414" s="339"/>
      <c r="C1414" s="340"/>
      <c r="D1414" s="345"/>
      <c r="E1414" s="342"/>
      <c r="F1414" s="343"/>
      <c r="G1414" s="278">
        <f t="shared" si="92"/>
        <v>0</v>
      </c>
    </row>
    <row r="1415" spans="1:7" x14ac:dyDescent="0.2">
      <c r="A1415" s="81">
        <v>8</v>
      </c>
      <c r="B1415" s="339"/>
      <c r="C1415" s="340"/>
      <c r="D1415" s="345"/>
      <c r="E1415" s="342"/>
      <c r="F1415" s="343"/>
      <c r="G1415" s="278">
        <f t="shared" si="92"/>
        <v>0</v>
      </c>
    </row>
    <row r="1416" spans="1:7" x14ac:dyDescent="0.2">
      <c r="A1416" s="81">
        <v>9</v>
      </c>
      <c r="B1416" s="339"/>
      <c r="C1416" s="340"/>
      <c r="D1416" s="345"/>
      <c r="E1416" s="342"/>
      <c r="F1416" s="343"/>
      <c r="G1416" s="278">
        <f t="shared" si="92"/>
        <v>0</v>
      </c>
    </row>
    <row r="1417" spans="1:7" x14ac:dyDescent="0.2">
      <c r="A1417" s="81">
        <v>10</v>
      </c>
      <c r="B1417" s="339"/>
      <c r="C1417" s="340"/>
      <c r="D1417" s="345"/>
      <c r="E1417" s="342"/>
      <c r="F1417" s="343"/>
      <c r="G1417" s="278">
        <f t="shared" si="92"/>
        <v>0</v>
      </c>
    </row>
    <row r="1418" spans="1:7" x14ac:dyDescent="0.2">
      <c r="A1418" s="81">
        <v>11</v>
      </c>
      <c r="B1418" s="339"/>
      <c r="C1418" s="340"/>
      <c r="D1418" s="345"/>
      <c r="E1418" s="342"/>
      <c r="F1418" s="343"/>
      <c r="G1418" s="278">
        <f t="shared" si="92"/>
        <v>0</v>
      </c>
    </row>
    <row r="1419" spans="1:7" x14ac:dyDescent="0.2">
      <c r="A1419" s="81">
        <v>12</v>
      </c>
      <c r="B1419" s="339"/>
      <c r="C1419" s="340"/>
      <c r="D1419" s="345"/>
      <c r="E1419" s="342"/>
      <c r="F1419" s="343"/>
      <c r="G1419" s="278">
        <f t="shared" si="92"/>
        <v>0</v>
      </c>
    </row>
    <row r="1420" spans="1:7" x14ac:dyDescent="0.2">
      <c r="A1420" s="81">
        <v>13</v>
      </c>
      <c r="B1420" s="339"/>
      <c r="C1420" s="340"/>
      <c r="D1420" s="345"/>
      <c r="E1420" s="342"/>
      <c r="F1420" s="343"/>
      <c r="G1420" s="278">
        <f t="shared" si="92"/>
        <v>0</v>
      </c>
    </row>
    <row r="1421" spans="1:7" x14ac:dyDescent="0.2">
      <c r="A1421" s="81">
        <v>14</v>
      </c>
      <c r="B1421" s="339"/>
      <c r="C1421" s="340"/>
      <c r="D1421" s="345"/>
      <c r="E1421" s="342"/>
      <c r="F1421" s="343"/>
      <c r="G1421" s="278">
        <f t="shared" si="92"/>
        <v>0</v>
      </c>
    </row>
    <row r="1422" spans="1:7" x14ac:dyDescent="0.2">
      <c r="A1422" s="81">
        <v>15</v>
      </c>
      <c r="B1422" s="339"/>
      <c r="C1422" s="340"/>
      <c r="D1422" s="345"/>
      <c r="E1422" s="342"/>
      <c r="F1422" s="343"/>
      <c r="G1422" s="278">
        <f t="shared" si="92"/>
        <v>0</v>
      </c>
    </row>
    <row r="1423" spans="1:7" x14ac:dyDescent="0.2">
      <c r="A1423" s="81">
        <v>16</v>
      </c>
      <c r="B1423" s="339"/>
      <c r="C1423" s="340"/>
      <c r="D1423" s="345"/>
      <c r="E1423" s="342"/>
      <c r="F1423" s="343"/>
      <c r="G1423" s="278">
        <f t="shared" si="92"/>
        <v>0</v>
      </c>
    </row>
    <row r="1424" spans="1:7" x14ac:dyDescent="0.2">
      <c r="A1424" s="81">
        <v>17</v>
      </c>
      <c r="B1424" s="339"/>
      <c r="C1424" s="340"/>
      <c r="D1424" s="345"/>
      <c r="E1424" s="342"/>
      <c r="F1424" s="343"/>
      <c r="G1424" s="278">
        <f t="shared" si="92"/>
        <v>0</v>
      </c>
    </row>
    <row r="1425" spans="1:42" x14ac:dyDescent="0.2">
      <c r="A1425" s="81">
        <v>18</v>
      </c>
      <c r="B1425" s="339"/>
      <c r="C1425" s="340"/>
      <c r="D1425" s="345"/>
      <c r="E1425" s="342"/>
      <c r="F1425" s="343"/>
      <c r="G1425" s="278">
        <f t="shared" si="92"/>
        <v>0</v>
      </c>
    </row>
    <row r="1426" spans="1:42" x14ac:dyDescent="0.2">
      <c r="A1426" s="81">
        <v>19</v>
      </c>
      <c r="B1426" s="346"/>
      <c r="C1426" s="347"/>
      <c r="D1426" s="348"/>
      <c r="E1426" s="342"/>
      <c r="F1426" s="343"/>
      <c r="G1426" s="278">
        <f t="shared" si="92"/>
        <v>0</v>
      </c>
    </row>
    <row r="1427" spans="1:42" x14ac:dyDescent="0.2">
      <c r="A1427" s="81">
        <v>20</v>
      </c>
      <c r="B1427" s="346"/>
      <c r="C1427" s="347"/>
      <c r="D1427" s="348"/>
      <c r="E1427" s="342"/>
      <c r="F1427" s="343"/>
      <c r="G1427" s="278">
        <f t="shared" si="92"/>
        <v>0</v>
      </c>
    </row>
    <row r="1428" spans="1:42" x14ac:dyDescent="0.2">
      <c r="A1428" s="81">
        <v>21</v>
      </c>
      <c r="B1428" s="339"/>
      <c r="C1428" s="340"/>
      <c r="D1428" s="341"/>
      <c r="E1428" s="342"/>
      <c r="F1428" s="343"/>
      <c r="G1428" s="278">
        <f t="shared" si="92"/>
        <v>0</v>
      </c>
    </row>
    <row r="1429" spans="1:42" x14ac:dyDescent="0.2">
      <c r="A1429" s="81">
        <v>22</v>
      </c>
      <c r="B1429" s="339"/>
      <c r="C1429" s="340"/>
      <c r="D1429" s="344"/>
      <c r="E1429" s="342"/>
      <c r="F1429" s="343"/>
      <c r="G1429" s="278">
        <f t="shared" si="92"/>
        <v>0</v>
      </c>
    </row>
    <row r="1430" spans="1:42" x14ac:dyDescent="0.2">
      <c r="A1430" s="81">
        <v>23</v>
      </c>
      <c r="B1430" s="339"/>
      <c r="C1430" s="340"/>
      <c r="D1430" s="344"/>
      <c r="E1430" s="342"/>
      <c r="F1430" s="343"/>
      <c r="G1430" s="278">
        <f t="shared" si="92"/>
        <v>0</v>
      </c>
    </row>
    <row r="1431" spans="1:42" x14ac:dyDescent="0.2">
      <c r="A1431" s="81">
        <v>24</v>
      </c>
      <c r="B1431" s="339"/>
      <c r="C1431" s="340"/>
      <c r="D1431" s="344"/>
      <c r="E1431" s="342"/>
      <c r="F1431" s="343"/>
      <c r="G1431" s="278">
        <f t="shared" si="92"/>
        <v>0</v>
      </c>
    </row>
    <row r="1432" spans="1:42" x14ac:dyDescent="0.2">
      <c r="A1432" s="81">
        <v>25</v>
      </c>
      <c r="B1432" s="339"/>
      <c r="C1432" s="340"/>
      <c r="D1432" s="344"/>
      <c r="E1432" s="342"/>
      <c r="F1432" s="343"/>
      <c r="G1432" s="278">
        <f t="shared" si="92"/>
        <v>0</v>
      </c>
    </row>
    <row r="1433" spans="1:42" x14ac:dyDescent="0.2">
      <c r="A1433" s="81">
        <v>26</v>
      </c>
      <c r="B1433" s="339"/>
      <c r="C1433" s="340"/>
      <c r="D1433" s="214"/>
      <c r="E1433" s="342"/>
      <c r="F1433" s="343"/>
      <c r="G1433" s="278">
        <f t="shared" si="92"/>
        <v>0</v>
      </c>
    </row>
    <row r="1434" spans="1:42" x14ac:dyDescent="0.2">
      <c r="A1434" s="81">
        <v>27</v>
      </c>
      <c r="B1434" s="339"/>
      <c r="C1434" s="340"/>
      <c r="D1434" s="214"/>
      <c r="E1434" s="342"/>
      <c r="F1434" s="343"/>
      <c r="G1434" s="278">
        <f t="shared" si="92"/>
        <v>0</v>
      </c>
    </row>
    <row r="1435" spans="1:42" x14ac:dyDescent="0.2">
      <c r="A1435" s="81">
        <v>28</v>
      </c>
      <c r="B1435" s="339"/>
      <c r="C1435" s="340"/>
      <c r="D1435" s="345"/>
      <c r="E1435" s="342"/>
      <c r="F1435" s="343"/>
      <c r="G1435" s="278">
        <f t="shared" si="92"/>
        <v>0</v>
      </c>
    </row>
    <row r="1436" spans="1:42" x14ac:dyDescent="0.2">
      <c r="A1436" s="81">
        <v>29</v>
      </c>
      <c r="B1436" s="339"/>
      <c r="C1436" s="340"/>
      <c r="D1436" s="345"/>
      <c r="E1436" s="342"/>
      <c r="F1436" s="343"/>
      <c r="G1436" s="278">
        <f t="shared" si="92"/>
        <v>0</v>
      </c>
    </row>
    <row r="1437" spans="1:42" x14ac:dyDescent="0.2">
      <c r="A1437" s="81">
        <v>30</v>
      </c>
      <c r="B1437" s="346"/>
      <c r="C1437" s="347"/>
      <c r="D1437" s="348"/>
      <c r="E1437" s="342"/>
      <c r="F1437" s="343"/>
      <c r="G1437" s="278">
        <f t="shared" si="92"/>
        <v>0</v>
      </c>
    </row>
    <row r="1438" spans="1:42" s="171" customFormat="1" ht="22.5" customHeight="1" x14ac:dyDescent="0.2">
      <c r="A1438" s="126"/>
      <c r="B1438" s="126" t="s">
        <v>2235</v>
      </c>
      <c r="C1438" s="192" t="s">
        <v>2236</v>
      </c>
      <c r="D1438" s="129"/>
      <c r="E1438" s="126"/>
      <c r="F1438" s="126"/>
      <c r="G1438" s="280">
        <f>SUM(G1408:G1437)</f>
        <v>0</v>
      </c>
      <c r="H1438" s="267"/>
      <c r="I1438" s="267"/>
      <c r="J1438" s="267"/>
      <c r="K1438" s="267"/>
      <c r="L1438" s="267"/>
      <c r="M1438" s="267"/>
      <c r="N1438" s="267"/>
      <c r="O1438" s="267"/>
      <c r="P1438" s="267"/>
      <c r="Q1438" s="267"/>
      <c r="R1438" s="267"/>
      <c r="S1438" s="267"/>
      <c r="T1438" s="267"/>
      <c r="U1438" s="267"/>
      <c r="V1438" s="267"/>
      <c r="W1438" s="267"/>
      <c r="X1438" s="267"/>
      <c r="Y1438" s="267"/>
      <c r="Z1438" s="267"/>
      <c r="AA1438" s="267"/>
      <c r="AB1438" s="267"/>
      <c r="AC1438" s="267"/>
      <c r="AD1438" s="267"/>
      <c r="AE1438" s="267"/>
      <c r="AF1438" s="267"/>
      <c r="AG1438" s="267"/>
      <c r="AH1438" s="267"/>
      <c r="AI1438" s="267"/>
      <c r="AJ1438" s="267"/>
      <c r="AK1438" s="267"/>
      <c r="AL1438" s="267"/>
      <c r="AM1438" s="267"/>
      <c r="AN1438" s="267"/>
      <c r="AO1438" s="267"/>
      <c r="AP1438" s="267"/>
    </row>
    <row r="1439" spans="1:42" s="247" customFormat="1" x14ac:dyDescent="0.2">
      <c r="A1439" s="314"/>
      <c r="B1439" s="314"/>
      <c r="C1439" s="314"/>
      <c r="D1439" s="315"/>
      <c r="E1439" s="316"/>
      <c r="F1439" s="317"/>
      <c r="G1439" s="318"/>
    </row>
    <row r="1440" spans="1:42" s="247" customFormat="1" x14ac:dyDescent="0.2">
      <c r="A1440" s="319"/>
      <c r="B1440" s="319"/>
      <c r="C1440" s="319"/>
      <c r="D1440" s="320"/>
      <c r="E1440" s="321"/>
      <c r="F1440" s="322"/>
      <c r="G1440" s="323"/>
    </row>
    <row r="1441" spans="1:7" s="247" customFormat="1" x14ac:dyDescent="0.2">
      <c r="A1441" s="319"/>
      <c r="B1441" s="319"/>
      <c r="C1441" s="319"/>
      <c r="D1441" s="320"/>
      <c r="E1441" s="321"/>
      <c r="F1441" s="322"/>
      <c r="G1441" s="323"/>
    </row>
    <row r="1442" spans="1:7" s="247" customFormat="1" x14ac:dyDescent="0.2">
      <c r="A1442" s="319"/>
      <c r="B1442" s="319"/>
      <c r="C1442" s="319"/>
      <c r="D1442" s="320"/>
      <c r="E1442" s="321"/>
      <c r="F1442" s="322"/>
      <c r="G1442" s="323"/>
    </row>
    <row r="1443" spans="1:7" s="247" customFormat="1" x14ac:dyDescent="0.2">
      <c r="A1443" s="319"/>
      <c r="B1443" s="319"/>
      <c r="C1443" s="319"/>
      <c r="D1443" s="320"/>
      <c r="E1443" s="321"/>
      <c r="F1443" s="322"/>
      <c r="G1443" s="323"/>
    </row>
    <row r="1444" spans="1:7" s="247" customFormat="1" x14ac:dyDescent="0.2">
      <c r="A1444" s="319"/>
      <c r="B1444" s="319"/>
      <c r="C1444" s="319"/>
      <c r="D1444" s="320"/>
      <c r="E1444" s="321"/>
      <c r="F1444" s="322"/>
      <c r="G1444" s="323"/>
    </row>
    <row r="1445" spans="1:7" s="247" customFormat="1" x14ac:dyDescent="0.2">
      <c r="A1445" s="319"/>
      <c r="B1445" s="319"/>
      <c r="C1445" s="319"/>
      <c r="D1445" s="320"/>
      <c r="E1445" s="321"/>
      <c r="F1445" s="322"/>
      <c r="G1445" s="323"/>
    </row>
    <row r="1446" spans="1:7" s="247" customFormat="1" x14ac:dyDescent="0.2">
      <c r="A1446" s="319"/>
      <c r="B1446" s="319"/>
      <c r="C1446" s="319"/>
      <c r="D1446" s="320"/>
      <c r="E1446" s="321"/>
      <c r="F1446" s="322"/>
      <c r="G1446" s="323"/>
    </row>
    <row r="1447" spans="1:7" s="247" customFormat="1" x14ac:dyDescent="0.2">
      <c r="A1447" s="319"/>
      <c r="B1447" s="319"/>
      <c r="C1447" s="319"/>
      <c r="D1447" s="320"/>
      <c r="E1447" s="321"/>
      <c r="F1447" s="322"/>
      <c r="G1447" s="323"/>
    </row>
    <row r="1448" spans="1:7" s="247" customFormat="1" x14ac:dyDescent="0.2">
      <c r="A1448" s="319"/>
      <c r="B1448" s="319"/>
      <c r="C1448" s="319"/>
      <c r="D1448" s="320"/>
      <c r="E1448" s="321"/>
      <c r="F1448" s="322"/>
      <c r="G1448" s="323"/>
    </row>
    <row r="1449" spans="1:7" s="247" customFormat="1" x14ac:dyDescent="0.2">
      <c r="A1449" s="319"/>
      <c r="B1449" s="319"/>
      <c r="C1449" s="319"/>
      <c r="D1449" s="320"/>
      <c r="E1449" s="321"/>
      <c r="F1449" s="322"/>
      <c r="G1449" s="323"/>
    </row>
    <row r="1450" spans="1:7" s="247" customFormat="1" x14ac:dyDescent="0.2">
      <c r="A1450" s="319"/>
      <c r="B1450" s="319"/>
      <c r="C1450" s="319"/>
      <c r="D1450" s="320"/>
      <c r="E1450" s="321"/>
      <c r="F1450" s="322"/>
      <c r="G1450" s="323"/>
    </row>
    <row r="1451" spans="1:7" s="247" customFormat="1" x14ac:dyDescent="0.2">
      <c r="A1451" s="319"/>
      <c r="B1451" s="319"/>
      <c r="C1451" s="319"/>
      <c r="D1451" s="320"/>
      <c r="E1451" s="321"/>
      <c r="F1451" s="322"/>
      <c r="G1451" s="323"/>
    </row>
    <row r="1452" spans="1:7" s="247" customFormat="1" x14ac:dyDescent="0.2">
      <c r="A1452" s="319"/>
      <c r="B1452" s="319"/>
      <c r="C1452" s="319"/>
      <c r="D1452" s="320"/>
      <c r="E1452" s="321"/>
      <c r="F1452" s="322"/>
      <c r="G1452" s="323"/>
    </row>
    <row r="1453" spans="1:7" s="247" customFormat="1" x14ac:dyDescent="0.2">
      <c r="A1453" s="319"/>
      <c r="B1453" s="319"/>
      <c r="C1453" s="319"/>
      <c r="D1453" s="320"/>
      <c r="E1453" s="321"/>
      <c r="F1453" s="322"/>
      <c r="G1453" s="323"/>
    </row>
    <row r="1454" spans="1:7" s="247" customFormat="1" x14ac:dyDescent="0.2">
      <c r="A1454" s="319"/>
      <c r="B1454" s="319"/>
      <c r="C1454" s="319"/>
      <c r="D1454" s="320"/>
      <c r="E1454" s="321"/>
      <c r="F1454" s="322"/>
      <c r="G1454" s="323"/>
    </row>
    <row r="1455" spans="1:7" s="247" customFormat="1" x14ac:dyDescent="0.2">
      <c r="A1455" s="319"/>
      <c r="B1455" s="319"/>
      <c r="C1455" s="319"/>
      <c r="D1455" s="320"/>
      <c r="E1455" s="321"/>
      <c r="F1455" s="322"/>
      <c r="G1455" s="323"/>
    </row>
    <row r="1456" spans="1:7" s="247" customFormat="1" x14ac:dyDescent="0.2">
      <c r="A1456" s="319"/>
      <c r="B1456" s="319"/>
      <c r="C1456" s="319"/>
      <c r="D1456" s="320"/>
      <c r="E1456" s="321"/>
      <c r="F1456" s="322"/>
      <c r="G1456" s="323"/>
    </row>
    <row r="1457" spans="1:7" s="247" customFormat="1" x14ac:dyDescent="0.2">
      <c r="A1457" s="319"/>
      <c r="B1457" s="319"/>
      <c r="C1457" s="319"/>
      <c r="D1457" s="320"/>
      <c r="E1457" s="321"/>
      <c r="F1457" s="322"/>
      <c r="G1457" s="323"/>
    </row>
    <row r="1458" spans="1:7" s="247" customFormat="1" x14ac:dyDescent="0.2">
      <c r="A1458" s="319"/>
      <c r="B1458" s="319"/>
      <c r="C1458" s="319"/>
      <c r="D1458" s="320"/>
      <c r="E1458" s="321"/>
      <c r="F1458" s="322"/>
      <c r="G1458" s="323"/>
    </row>
    <row r="1459" spans="1:7" s="247" customFormat="1" x14ac:dyDescent="0.2">
      <c r="A1459" s="319"/>
      <c r="B1459" s="319"/>
      <c r="C1459" s="319"/>
      <c r="D1459" s="320"/>
      <c r="E1459" s="321"/>
      <c r="F1459" s="322"/>
      <c r="G1459" s="323"/>
    </row>
    <row r="1460" spans="1:7" s="247" customFormat="1" x14ac:dyDescent="0.2">
      <c r="A1460" s="319"/>
      <c r="B1460" s="319"/>
      <c r="C1460" s="319"/>
      <c r="D1460" s="320"/>
      <c r="E1460" s="321"/>
      <c r="F1460" s="322"/>
      <c r="G1460" s="323"/>
    </row>
    <row r="1461" spans="1:7" s="247" customFormat="1" x14ac:dyDescent="0.2">
      <c r="A1461" s="319"/>
      <c r="B1461" s="319"/>
      <c r="C1461" s="319"/>
      <c r="D1461" s="320"/>
      <c r="E1461" s="321"/>
      <c r="F1461" s="322"/>
      <c r="G1461" s="323"/>
    </row>
    <row r="1462" spans="1:7" s="247" customFormat="1" x14ac:dyDescent="0.2">
      <c r="A1462" s="319"/>
      <c r="B1462" s="319"/>
      <c r="C1462" s="319"/>
      <c r="D1462" s="320"/>
      <c r="E1462" s="321"/>
      <c r="F1462" s="322"/>
      <c r="G1462" s="323"/>
    </row>
    <row r="1463" spans="1:7" s="247" customFormat="1" x14ac:dyDescent="0.2">
      <c r="A1463" s="319"/>
      <c r="B1463" s="319"/>
      <c r="C1463" s="319"/>
      <c r="D1463" s="320"/>
      <c r="E1463" s="321"/>
      <c r="F1463" s="322"/>
      <c r="G1463" s="323"/>
    </row>
    <row r="1464" spans="1:7" s="247" customFormat="1" x14ac:dyDescent="0.2">
      <c r="A1464" s="319"/>
      <c r="B1464" s="319"/>
      <c r="C1464" s="319"/>
      <c r="D1464" s="320"/>
      <c r="E1464" s="321"/>
      <c r="F1464" s="322"/>
      <c r="G1464" s="323"/>
    </row>
    <row r="1465" spans="1:7" s="247" customFormat="1" x14ac:dyDescent="0.2">
      <c r="A1465" s="319"/>
      <c r="B1465" s="319"/>
      <c r="C1465" s="319"/>
      <c r="D1465" s="320"/>
      <c r="E1465" s="321"/>
      <c r="F1465" s="322"/>
      <c r="G1465" s="323"/>
    </row>
    <row r="1466" spans="1:7" s="247" customFormat="1" x14ac:dyDescent="0.2">
      <c r="A1466" s="319"/>
      <c r="B1466" s="319"/>
      <c r="C1466" s="319"/>
      <c r="D1466" s="320"/>
      <c r="E1466" s="321"/>
      <c r="F1466" s="322"/>
      <c r="G1466" s="323"/>
    </row>
    <row r="1467" spans="1:7" s="247" customFormat="1" x14ac:dyDescent="0.2">
      <c r="A1467" s="319"/>
      <c r="B1467" s="319"/>
      <c r="C1467" s="319"/>
      <c r="D1467" s="320"/>
      <c r="E1467" s="321"/>
      <c r="F1467" s="322"/>
      <c r="G1467" s="323"/>
    </row>
    <row r="1468" spans="1:7" s="247" customFormat="1" x14ac:dyDescent="0.2">
      <c r="A1468" s="319"/>
      <c r="B1468" s="319"/>
      <c r="C1468" s="319"/>
      <c r="D1468" s="320"/>
      <c r="E1468" s="321"/>
      <c r="F1468" s="322"/>
      <c r="G1468" s="323"/>
    </row>
    <row r="1469" spans="1:7" s="247" customFormat="1" x14ac:dyDescent="0.2">
      <c r="A1469" s="319"/>
      <c r="B1469" s="319"/>
      <c r="C1469" s="319"/>
      <c r="D1469" s="320"/>
      <c r="E1469" s="321"/>
      <c r="F1469" s="322"/>
      <c r="G1469" s="323"/>
    </row>
    <row r="1470" spans="1:7" s="247" customFormat="1" x14ac:dyDescent="0.2">
      <c r="A1470" s="319"/>
      <c r="B1470" s="319"/>
      <c r="C1470" s="319"/>
      <c r="D1470" s="320"/>
      <c r="E1470" s="321"/>
      <c r="F1470" s="322"/>
      <c r="G1470" s="323"/>
    </row>
    <row r="1471" spans="1:7" s="247" customFormat="1" x14ac:dyDescent="0.2">
      <c r="A1471" s="319"/>
      <c r="B1471" s="319"/>
      <c r="C1471" s="319"/>
      <c r="D1471" s="320"/>
      <c r="E1471" s="321"/>
      <c r="F1471" s="322"/>
      <c r="G1471" s="323"/>
    </row>
    <row r="1472" spans="1:7" s="247" customFormat="1" x14ac:dyDescent="0.2">
      <c r="A1472" s="319"/>
      <c r="B1472" s="319"/>
      <c r="C1472" s="319"/>
      <c r="D1472" s="320"/>
      <c r="E1472" s="321"/>
      <c r="F1472" s="322"/>
      <c r="G1472" s="323"/>
    </row>
    <row r="1473" spans="1:7" s="247" customFormat="1" x14ac:dyDescent="0.2">
      <c r="A1473" s="319"/>
      <c r="B1473" s="319"/>
      <c r="C1473" s="319"/>
      <c r="D1473" s="320"/>
      <c r="E1473" s="321"/>
      <c r="F1473" s="322"/>
      <c r="G1473" s="323"/>
    </row>
    <row r="1474" spans="1:7" s="247" customFormat="1" x14ac:dyDescent="0.2">
      <c r="A1474" s="319"/>
      <c r="B1474" s="319"/>
      <c r="C1474" s="319"/>
      <c r="D1474" s="320"/>
      <c r="E1474" s="321"/>
      <c r="F1474" s="322"/>
      <c r="G1474" s="323"/>
    </row>
    <row r="1475" spans="1:7" s="247" customFormat="1" x14ac:dyDescent="0.2">
      <c r="A1475" s="319"/>
      <c r="B1475" s="319"/>
      <c r="C1475" s="319"/>
      <c r="D1475" s="320"/>
      <c r="E1475" s="321"/>
      <c r="F1475" s="322"/>
      <c r="G1475" s="323"/>
    </row>
    <row r="1476" spans="1:7" s="247" customFormat="1" x14ac:dyDescent="0.2">
      <c r="A1476" s="319"/>
      <c r="B1476" s="319"/>
      <c r="C1476" s="319"/>
      <c r="D1476" s="320"/>
      <c r="E1476" s="321"/>
      <c r="F1476" s="322"/>
      <c r="G1476" s="323"/>
    </row>
    <row r="1477" spans="1:7" s="247" customFormat="1" x14ac:dyDescent="0.2">
      <c r="A1477" s="319"/>
      <c r="B1477" s="319"/>
      <c r="C1477" s="319"/>
      <c r="D1477" s="320"/>
      <c r="E1477" s="321"/>
      <c r="F1477" s="322"/>
      <c r="G1477" s="323"/>
    </row>
    <row r="1478" spans="1:7" s="247" customFormat="1" x14ac:dyDescent="0.2">
      <c r="A1478" s="319"/>
      <c r="B1478" s="319"/>
      <c r="C1478" s="319"/>
      <c r="D1478" s="320"/>
      <c r="E1478" s="321"/>
      <c r="F1478" s="322"/>
      <c r="G1478" s="323"/>
    </row>
    <row r="1479" spans="1:7" s="247" customFormat="1" x14ac:dyDescent="0.2">
      <c r="A1479" s="319"/>
      <c r="B1479" s="319"/>
      <c r="C1479" s="319"/>
      <c r="D1479" s="320"/>
      <c r="E1479" s="321"/>
      <c r="F1479" s="322"/>
      <c r="G1479" s="323"/>
    </row>
    <row r="1480" spans="1:7" s="247" customFormat="1" x14ac:dyDescent="0.2">
      <c r="A1480" s="319"/>
      <c r="B1480" s="319"/>
      <c r="C1480" s="319"/>
      <c r="D1480" s="320"/>
      <c r="E1480" s="321"/>
      <c r="F1480" s="322"/>
      <c r="G1480" s="323"/>
    </row>
    <row r="1481" spans="1:7" s="247" customFormat="1" x14ac:dyDescent="0.2">
      <c r="A1481" s="319"/>
      <c r="B1481" s="319"/>
      <c r="C1481" s="319"/>
      <c r="D1481" s="320"/>
      <c r="E1481" s="321"/>
      <c r="F1481" s="322"/>
      <c r="G1481" s="323"/>
    </row>
    <row r="1482" spans="1:7" s="247" customFormat="1" x14ac:dyDescent="0.2">
      <c r="A1482" s="319"/>
      <c r="B1482" s="319"/>
      <c r="C1482" s="319"/>
      <c r="D1482" s="320"/>
      <c r="E1482" s="321"/>
      <c r="F1482" s="322"/>
      <c r="G1482" s="323"/>
    </row>
    <row r="1483" spans="1:7" s="247" customFormat="1" x14ac:dyDescent="0.2">
      <c r="A1483" s="319"/>
      <c r="B1483" s="319"/>
      <c r="C1483" s="319"/>
      <c r="D1483" s="320"/>
      <c r="E1483" s="321"/>
      <c r="F1483" s="322"/>
      <c r="G1483" s="323"/>
    </row>
    <row r="1484" spans="1:7" s="247" customFormat="1" x14ac:dyDescent="0.2">
      <c r="A1484" s="319"/>
      <c r="B1484" s="319"/>
      <c r="C1484" s="319"/>
      <c r="D1484" s="320"/>
      <c r="E1484" s="321"/>
      <c r="F1484" s="322"/>
      <c r="G1484" s="323"/>
    </row>
    <row r="1485" spans="1:7" s="247" customFormat="1" x14ac:dyDescent="0.2">
      <c r="A1485" s="319"/>
      <c r="B1485" s="319"/>
      <c r="C1485" s="319"/>
      <c r="D1485" s="320"/>
      <c r="E1485" s="321"/>
      <c r="F1485" s="322"/>
      <c r="G1485" s="323"/>
    </row>
    <row r="1486" spans="1:7" s="247" customFormat="1" x14ac:dyDescent="0.2">
      <c r="A1486" s="319"/>
      <c r="B1486" s="319"/>
      <c r="C1486" s="319"/>
      <c r="D1486" s="320"/>
      <c r="E1486" s="321"/>
      <c r="F1486" s="322"/>
      <c r="G1486" s="323"/>
    </row>
    <row r="1487" spans="1:7" s="247" customFormat="1" x14ac:dyDescent="0.2">
      <c r="A1487" s="319"/>
      <c r="B1487" s="319"/>
      <c r="C1487" s="319"/>
      <c r="D1487" s="320"/>
      <c r="E1487" s="321"/>
      <c r="F1487" s="322"/>
      <c r="G1487" s="323"/>
    </row>
    <row r="1488" spans="1:7" s="247" customFormat="1" x14ac:dyDescent="0.2">
      <c r="A1488" s="319"/>
      <c r="B1488" s="319"/>
      <c r="C1488" s="319"/>
      <c r="D1488" s="320"/>
      <c r="E1488" s="321"/>
      <c r="F1488" s="322"/>
      <c r="G1488" s="323"/>
    </row>
    <row r="1489" spans="1:7" s="247" customFormat="1" x14ac:dyDescent="0.2">
      <c r="A1489" s="319"/>
      <c r="B1489" s="319"/>
      <c r="C1489" s="319"/>
      <c r="D1489" s="320"/>
      <c r="E1489" s="321"/>
      <c r="F1489" s="322"/>
      <c r="G1489" s="323"/>
    </row>
    <row r="1490" spans="1:7" s="247" customFormat="1" x14ac:dyDescent="0.2">
      <c r="A1490" s="319"/>
      <c r="B1490" s="319"/>
      <c r="C1490" s="319"/>
      <c r="D1490" s="320"/>
      <c r="E1490" s="321"/>
      <c r="F1490" s="322"/>
      <c r="G1490" s="323"/>
    </row>
    <row r="1491" spans="1:7" s="247" customFormat="1" x14ac:dyDescent="0.2">
      <c r="A1491" s="319"/>
      <c r="B1491" s="319"/>
      <c r="C1491" s="319"/>
      <c r="D1491" s="320"/>
      <c r="E1491" s="321"/>
      <c r="F1491" s="322"/>
      <c r="G1491" s="323"/>
    </row>
    <row r="1492" spans="1:7" s="247" customFormat="1" x14ac:dyDescent="0.2">
      <c r="A1492" s="319"/>
      <c r="B1492" s="319"/>
      <c r="C1492" s="319"/>
      <c r="D1492" s="320"/>
      <c r="E1492" s="321"/>
      <c r="F1492" s="322"/>
      <c r="G1492" s="323"/>
    </row>
    <row r="1493" spans="1:7" s="247" customFormat="1" x14ac:dyDescent="0.2">
      <c r="A1493" s="319"/>
      <c r="B1493" s="319"/>
      <c r="C1493" s="319"/>
      <c r="D1493" s="320"/>
      <c r="E1493" s="321"/>
      <c r="F1493" s="322"/>
      <c r="G1493" s="323"/>
    </row>
    <row r="1494" spans="1:7" s="247" customFormat="1" x14ac:dyDescent="0.2">
      <c r="A1494" s="319"/>
      <c r="B1494" s="319"/>
      <c r="C1494" s="319"/>
      <c r="D1494" s="320"/>
      <c r="E1494" s="321"/>
      <c r="F1494" s="322"/>
      <c r="G1494" s="323"/>
    </row>
    <row r="1495" spans="1:7" s="247" customFormat="1" x14ac:dyDescent="0.2">
      <c r="A1495" s="319"/>
      <c r="B1495" s="319"/>
      <c r="C1495" s="319"/>
      <c r="D1495" s="320"/>
      <c r="E1495" s="321"/>
      <c r="F1495" s="322"/>
      <c r="G1495" s="323"/>
    </row>
    <row r="1496" spans="1:7" s="247" customFormat="1" x14ac:dyDescent="0.2">
      <c r="A1496" s="319"/>
      <c r="B1496" s="319"/>
      <c r="C1496" s="319"/>
      <c r="D1496" s="320"/>
      <c r="E1496" s="321"/>
      <c r="F1496" s="322"/>
      <c r="G1496" s="323"/>
    </row>
    <row r="1497" spans="1:7" s="247" customFormat="1" x14ac:dyDescent="0.2">
      <c r="A1497" s="319"/>
      <c r="B1497" s="319"/>
      <c r="C1497" s="319"/>
      <c r="D1497" s="320"/>
      <c r="E1497" s="321"/>
      <c r="F1497" s="322"/>
      <c r="G1497" s="323"/>
    </row>
    <row r="1498" spans="1:7" s="247" customFormat="1" x14ac:dyDescent="0.2">
      <c r="A1498" s="319"/>
      <c r="B1498" s="319"/>
      <c r="C1498" s="319"/>
      <c r="D1498" s="320"/>
      <c r="E1498" s="321"/>
      <c r="F1498" s="322"/>
      <c r="G1498" s="323"/>
    </row>
    <row r="1499" spans="1:7" s="247" customFormat="1" x14ac:dyDescent="0.2">
      <c r="A1499" s="319"/>
      <c r="B1499" s="319"/>
      <c r="C1499" s="319"/>
      <c r="D1499" s="320"/>
      <c r="E1499" s="321"/>
      <c r="F1499" s="322"/>
      <c r="G1499" s="323"/>
    </row>
    <row r="1500" spans="1:7" s="247" customFormat="1" x14ac:dyDescent="0.2">
      <c r="A1500" s="319"/>
      <c r="B1500" s="319"/>
      <c r="C1500" s="319"/>
      <c r="D1500" s="320"/>
      <c r="E1500" s="321"/>
      <c r="F1500" s="322"/>
      <c r="G1500" s="323"/>
    </row>
    <row r="1501" spans="1:7" s="247" customFormat="1" x14ac:dyDescent="0.2">
      <c r="A1501" s="319"/>
      <c r="B1501" s="319"/>
      <c r="C1501" s="319"/>
      <c r="D1501" s="320"/>
      <c r="E1501" s="321"/>
      <c r="F1501" s="322"/>
      <c r="G1501" s="323"/>
    </row>
    <row r="1502" spans="1:7" s="247" customFormat="1" x14ac:dyDescent="0.2">
      <c r="A1502" s="319"/>
      <c r="B1502" s="319"/>
      <c r="C1502" s="319"/>
      <c r="D1502" s="320"/>
      <c r="E1502" s="321"/>
      <c r="F1502" s="322"/>
      <c r="G1502" s="323"/>
    </row>
    <row r="1503" spans="1:7" s="247" customFormat="1" x14ac:dyDescent="0.2">
      <c r="A1503" s="319"/>
      <c r="B1503" s="319"/>
      <c r="C1503" s="319"/>
      <c r="D1503" s="320"/>
      <c r="E1503" s="321"/>
      <c r="F1503" s="322"/>
      <c r="G1503" s="323"/>
    </row>
    <row r="1504" spans="1:7" s="247" customFormat="1" x14ac:dyDescent="0.2">
      <c r="A1504" s="319"/>
      <c r="B1504" s="319"/>
      <c r="C1504" s="319"/>
      <c r="D1504" s="320"/>
      <c r="E1504" s="321"/>
      <c r="F1504" s="322"/>
      <c r="G1504" s="323"/>
    </row>
    <row r="1505" spans="1:7" s="247" customFormat="1" x14ac:dyDescent="0.2">
      <c r="A1505" s="319"/>
      <c r="B1505" s="319"/>
      <c r="C1505" s="319"/>
      <c r="D1505" s="320"/>
      <c r="E1505" s="321"/>
      <c r="F1505" s="322"/>
      <c r="G1505" s="323"/>
    </row>
    <row r="1506" spans="1:7" s="247" customFormat="1" x14ac:dyDescent="0.2">
      <c r="A1506" s="319"/>
      <c r="B1506" s="319"/>
      <c r="C1506" s="319"/>
      <c r="D1506" s="320"/>
      <c r="E1506" s="321"/>
      <c r="F1506" s="322"/>
      <c r="G1506" s="323"/>
    </row>
    <row r="1507" spans="1:7" s="247" customFormat="1" x14ac:dyDescent="0.2">
      <c r="A1507" s="319"/>
      <c r="B1507" s="319"/>
      <c r="C1507" s="319"/>
      <c r="D1507" s="320"/>
      <c r="E1507" s="321"/>
      <c r="F1507" s="322"/>
      <c r="G1507" s="323"/>
    </row>
    <row r="1508" spans="1:7" s="247" customFormat="1" x14ac:dyDescent="0.2">
      <c r="A1508" s="319"/>
      <c r="B1508" s="319"/>
      <c r="C1508" s="319"/>
      <c r="D1508" s="320"/>
      <c r="E1508" s="321"/>
      <c r="F1508" s="322"/>
      <c r="G1508" s="323"/>
    </row>
    <row r="1509" spans="1:7" s="247" customFormat="1" x14ac:dyDescent="0.2">
      <c r="A1509" s="319"/>
      <c r="B1509" s="319"/>
      <c r="C1509" s="319"/>
      <c r="D1509" s="320"/>
      <c r="E1509" s="321"/>
      <c r="F1509" s="322"/>
      <c r="G1509" s="323"/>
    </row>
    <row r="1510" spans="1:7" s="247" customFormat="1" x14ac:dyDescent="0.2">
      <c r="A1510" s="319"/>
      <c r="B1510" s="319"/>
      <c r="C1510" s="319"/>
      <c r="D1510" s="320"/>
      <c r="E1510" s="321"/>
      <c r="F1510" s="322"/>
      <c r="G1510" s="323"/>
    </row>
    <row r="1511" spans="1:7" s="247" customFormat="1" x14ac:dyDescent="0.2">
      <c r="A1511" s="319"/>
      <c r="B1511" s="319"/>
      <c r="C1511" s="319"/>
      <c r="D1511" s="320"/>
      <c r="E1511" s="321"/>
      <c r="F1511" s="322"/>
      <c r="G1511" s="323"/>
    </row>
    <row r="1512" spans="1:7" s="247" customFormat="1" x14ac:dyDescent="0.2">
      <c r="A1512" s="319"/>
      <c r="B1512" s="319"/>
      <c r="C1512" s="319"/>
      <c r="D1512" s="320"/>
      <c r="E1512" s="321"/>
      <c r="F1512" s="322"/>
      <c r="G1512" s="323"/>
    </row>
    <row r="1513" spans="1:7" s="247" customFormat="1" x14ac:dyDescent="0.2">
      <c r="A1513" s="319"/>
      <c r="B1513" s="319"/>
      <c r="C1513" s="319"/>
      <c r="D1513" s="320"/>
      <c r="E1513" s="321"/>
      <c r="F1513" s="322"/>
      <c r="G1513" s="323"/>
    </row>
    <row r="1514" spans="1:7" s="247" customFormat="1" x14ac:dyDescent="0.2">
      <c r="A1514" s="319"/>
      <c r="B1514" s="319"/>
      <c r="C1514" s="319"/>
      <c r="D1514" s="320"/>
      <c r="E1514" s="321"/>
      <c r="F1514" s="322"/>
      <c r="G1514" s="323"/>
    </row>
    <row r="1515" spans="1:7" s="247" customFormat="1" x14ac:dyDescent="0.2">
      <c r="A1515" s="319"/>
      <c r="B1515" s="319"/>
      <c r="C1515" s="319"/>
      <c r="D1515" s="320"/>
      <c r="E1515" s="321"/>
      <c r="F1515" s="322"/>
      <c r="G1515" s="323"/>
    </row>
    <row r="1516" spans="1:7" s="247" customFormat="1" x14ac:dyDescent="0.2">
      <c r="A1516" s="319"/>
      <c r="B1516" s="319"/>
      <c r="C1516" s="319"/>
      <c r="D1516" s="320"/>
      <c r="E1516" s="321"/>
      <c r="F1516" s="322"/>
      <c r="G1516" s="323"/>
    </row>
    <row r="1517" spans="1:7" s="247" customFormat="1" x14ac:dyDescent="0.2">
      <c r="A1517" s="319"/>
      <c r="B1517" s="319"/>
      <c r="C1517" s="319"/>
      <c r="D1517" s="320"/>
      <c r="E1517" s="321"/>
      <c r="F1517" s="322"/>
      <c r="G1517" s="323"/>
    </row>
    <row r="1518" spans="1:7" s="247" customFormat="1" x14ac:dyDescent="0.2">
      <c r="A1518" s="319"/>
      <c r="B1518" s="319"/>
      <c r="C1518" s="319"/>
      <c r="D1518" s="320"/>
      <c r="E1518" s="321"/>
      <c r="F1518" s="322"/>
      <c r="G1518" s="323"/>
    </row>
    <row r="1519" spans="1:7" s="247" customFormat="1" x14ac:dyDescent="0.2">
      <c r="A1519" s="319"/>
      <c r="B1519" s="319"/>
      <c r="C1519" s="319"/>
      <c r="D1519" s="320"/>
      <c r="E1519" s="321"/>
      <c r="F1519" s="322"/>
      <c r="G1519" s="323"/>
    </row>
    <row r="1520" spans="1:7" s="247" customFormat="1" x14ac:dyDescent="0.2">
      <c r="A1520" s="319"/>
      <c r="B1520" s="319"/>
      <c r="C1520" s="319"/>
      <c r="D1520" s="320"/>
      <c r="E1520" s="321"/>
      <c r="F1520" s="322"/>
      <c r="G1520" s="323"/>
    </row>
    <row r="1521" spans="1:7" s="247" customFormat="1" x14ac:dyDescent="0.2">
      <c r="A1521" s="319"/>
      <c r="B1521" s="319"/>
      <c r="C1521" s="319"/>
      <c r="D1521" s="320"/>
      <c r="E1521" s="321"/>
      <c r="F1521" s="322"/>
      <c r="G1521" s="323"/>
    </row>
    <row r="1522" spans="1:7" s="247" customFormat="1" x14ac:dyDescent="0.2">
      <c r="A1522" s="319"/>
      <c r="B1522" s="319"/>
      <c r="C1522" s="319"/>
      <c r="D1522" s="320"/>
      <c r="E1522" s="321"/>
      <c r="F1522" s="322"/>
      <c r="G1522" s="323"/>
    </row>
    <row r="1523" spans="1:7" s="247" customFormat="1" x14ac:dyDescent="0.2">
      <c r="A1523" s="319"/>
      <c r="B1523" s="319"/>
      <c r="C1523" s="319"/>
      <c r="D1523" s="320"/>
      <c r="E1523" s="321"/>
      <c r="F1523" s="322"/>
      <c r="G1523" s="323"/>
    </row>
    <row r="1524" spans="1:7" s="247" customFormat="1" x14ac:dyDescent="0.2">
      <c r="A1524" s="319"/>
      <c r="B1524" s="319"/>
      <c r="C1524" s="319"/>
      <c r="D1524" s="320"/>
      <c r="E1524" s="321"/>
      <c r="F1524" s="322"/>
      <c r="G1524" s="323"/>
    </row>
    <row r="1525" spans="1:7" s="247" customFormat="1" x14ac:dyDescent="0.2">
      <c r="A1525" s="319"/>
      <c r="B1525" s="319"/>
      <c r="C1525" s="319"/>
      <c r="D1525" s="320"/>
      <c r="E1525" s="321"/>
      <c r="F1525" s="322"/>
      <c r="G1525" s="323"/>
    </row>
    <row r="1526" spans="1:7" s="247" customFormat="1" x14ac:dyDescent="0.2">
      <c r="A1526" s="319"/>
      <c r="B1526" s="319"/>
      <c r="C1526" s="319"/>
      <c r="D1526" s="320"/>
      <c r="E1526" s="321"/>
      <c r="F1526" s="322"/>
      <c r="G1526" s="323"/>
    </row>
    <row r="1527" spans="1:7" s="247" customFormat="1" x14ac:dyDescent="0.2">
      <c r="A1527" s="319"/>
      <c r="B1527" s="319"/>
      <c r="C1527" s="319"/>
      <c r="D1527" s="320"/>
      <c r="E1527" s="321"/>
      <c r="F1527" s="322"/>
      <c r="G1527" s="323"/>
    </row>
    <row r="1528" spans="1:7" s="247" customFormat="1" x14ac:dyDescent="0.2">
      <c r="A1528" s="319"/>
      <c r="B1528" s="319"/>
      <c r="C1528" s="319"/>
      <c r="D1528" s="320"/>
      <c r="E1528" s="321"/>
      <c r="F1528" s="322"/>
      <c r="G1528" s="323"/>
    </row>
    <row r="1529" spans="1:7" s="247" customFormat="1" x14ac:dyDescent="0.2">
      <c r="A1529" s="319"/>
      <c r="B1529" s="319"/>
      <c r="C1529" s="319"/>
      <c r="D1529" s="320"/>
      <c r="E1529" s="321"/>
      <c r="F1529" s="322"/>
      <c r="G1529" s="323"/>
    </row>
    <row r="1530" spans="1:7" s="247" customFormat="1" x14ac:dyDescent="0.2">
      <c r="A1530" s="319"/>
      <c r="B1530" s="319"/>
      <c r="C1530" s="319"/>
      <c r="D1530" s="320"/>
      <c r="E1530" s="321"/>
      <c r="F1530" s="322"/>
      <c r="G1530" s="323"/>
    </row>
    <row r="1531" spans="1:7" s="247" customFormat="1" x14ac:dyDescent="0.2">
      <c r="A1531" s="319"/>
      <c r="B1531" s="319"/>
      <c r="C1531" s="319"/>
      <c r="D1531" s="320"/>
      <c r="E1531" s="321"/>
      <c r="F1531" s="322"/>
      <c r="G1531" s="323"/>
    </row>
    <row r="1532" spans="1:7" s="247" customFormat="1" x14ac:dyDescent="0.2">
      <c r="A1532" s="319"/>
      <c r="B1532" s="319"/>
      <c r="C1532" s="319"/>
      <c r="D1532" s="320"/>
      <c r="E1532" s="321"/>
      <c r="F1532" s="322"/>
      <c r="G1532" s="323"/>
    </row>
    <row r="1533" spans="1:7" s="247" customFormat="1" x14ac:dyDescent="0.2">
      <c r="A1533" s="319"/>
      <c r="B1533" s="319"/>
      <c r="C1533" s="319"/>
      <c r="D1533" s="320"/>
      <c r="E1533" s="321"/>
      <c r="F1533" s="322"/>
      <c r="G1533" s="323"/>
    </row>
    <row r="1534" spans="1:7" s="247" customFormat="1" x14ac:dyDescent="0.2">
      <c r="A1534" s="319"/>
      <c r="B1534" s="319"/>
      <c r="C1534" s="319"/>
      <c r="D1534" s="320"/>
      <c r="E1534" s="321"/>
      <c r="F1534" s="322"/>
      <c r="G1534" s="323"/>
    </row>
    <row r="1535" spans="1:7" s="247" customFormat="1" x14ac:dyDescent="0.2">
      <c r="A1535" s="319"/>
      <c r="B1535" s="319"/>
      <c r="C1535" s="319"/>
      <c r="D1535" s="320"/>
      <c r="E1535" s="321"/>
      <c r="F1535" s="322"/>
      <c r="G1535" s="323"/>
    </row>
    <row r="1536" spans="1:7" s="247" customFormat="1" x14ac:dyDescent="0.2">
      <c r="A1536" s="319"/>
      <c r="B1536" s="319"/>
      <c r="C1536" s="319"/>
      <c r="D1536" s="320"/>
      <c r="E1536" s="321"/>
      <c r="F1536" s="322"/>
      <c r="G1536" s="323"/>
    </row>
    <row r="1537" spans="1:7" s="247" customFormat="1" x14ac:dyDescent="0.2">
      <c r="A1537" s="319"/>
      <c r="B1537" s="319"/>
      <c r="C1537" s="319"/>
      <c r="D1537" s="320"/>
      <c r="E1537" s="321"/>
      <c r="F1537" s="322"/>
      <c r="G1537" s="323"/>
    </row>
    <row r="1538" spans="1:7" s="247" customFormat="1" x14ac:dyDescent="0.2">
      <c r="A1538" s="319"/>
      <c r="B1538" s="319"/>
      <c r="C1538" s="319"/>
      <c r="D1538" s="320"/>
      <c r="E1538" s="321"/>
      <c r="F1538" s="322"/>
      <c r="G1538" s="323"/>
    </row>
    <row r="1539" spans="1:7" s="247" customFormat="1" x14ac:dyDescent="0.2">
      <c r="A1539" s="319"/>
      <c r="B1539" s="319"/>
      <c r="C1539" s="319"/>
      <c r="D1539" s="320"/>
      <c r="E1539" s="321"/>
      <c r="F1539" s="322"/>
      <c r="G1539" s="323"/>
    </row>
    <row r="1540" spans="1:7" s="247" customFormat="1" x14ac:dyDescent="0.2">
      <c r="A1540" s="319"/>
      <c r="B1540" s="319"/>
      <c r="C1540" s="319"/>
      <c r="D1540" s="320"/>
      <c r="E1540" s="321"/>
      <c r="F1540" s="322"/>
      <c r="G1540" s="323"/>
    </row>
    <row r="1541" spans="1:7" s="247" customFormat="1" x14ac:dyDescent="0.2">
      <c r="A1541" s="319"/>
      <c r="B1541" s="319"/>
      <c r="C1541" s="319"/>
      <c r="D1541" s="320"/>
      <c r="E1541" s="321"/>
      <c r="F1541" s="322"/>
      <c r="G1541" s="323"/>
    </row>
    <row r="1542" spans="1:7" s="247" customFormat="1" x14ac:dyDescent="0.2">
      <c r="A1542" s="319"/>
      <c r="B1542" s="319"/>
      <c r="C1542" s="319"/>
      <c r="D1542" s="320"/>
      <c r="E1542" s="321"/>
      <c r="F1542" s="322"/>
      <c r="G1542" s="323"/>
    </row>
    <row r="1543" spans="1:7" s="247" customFormat="1" x14ac:dyDescent="0.2">
      <c r="A1543" s="319"/>
      <c r="B1543" s="319"/>
      <c r="C1543" s="319"/>
      <c r="D1543" s="320"/>
      <c r="E1543" s="321"/>
      <c r="F1543" s="322"/>
      <c r="G1543" s="323"/>
    </row>
    <row r="1544" spans="1:7" s="247" customFormat="1" x14ac:dyDescent="0.2">
      <c r="A1544" s="319"/>
      <c r="B1544" s="319"/>
      <c r="C1544" s="319"/>
      <c r="D1544" s="320"/>
      <c r="E1544" s="321"/>
      <c r="F1544" s="322"/>
      <c r="G1544" s="323"/>
    </row>
    <row r="1545" spans="1:7" s="247" customFormat="1" x14ac:dyDescent="0.2">
      <c r="A1545" s="319"/>
      <c r="B1545" s="319"/>
      <c r="C1545" s="319"/>
      <c r="D1545" s="320"/>
      <c r="E1545" s="321"/>
      <c r="F1545" s="322"/>
      <c r="G1545" s="323"/>
    </row>
    <row r="1546" spans="1:7" s="247" customFormat="1" x14ac:dyDescent="0.2">
      <c r="A1546" s="319"/>
      <c r="B1546" s="319"/>
      <c r="C1546" s="319"/>
      <c r="D1546" s="320"/>
      <c r="E1546" s="321"/>
      <c r="F1546" s="322"/>
      <c r="G1546" s="323"/>
    </row>
    <row r="1547" spans="1:7" s="247" customFormat="1" x14ac:dyDescent="0.2">
      <c r="A1547" s="319"/>
      <c r="B1547" s="319"/>
      <c r="C1547" s="319"/>
      <c r="D1547" s="320"/>
      <c r="E1547" s="321"/>
      <c r="F1547" s="322"/>
      <c r="G1547" s="323"/>
    </row>
    <row r="1548" spans="1:7" s="247" customFormat="1" x14ac:dyDescent="0.2">
      <c r="A1548" s="319"/>
      <c r="B1548" s="319"/>
      <c r="C1548" s="319"/>
      <c r="D1548" s="320"/>
      <c r="E1548" s="321"/>
      <c r="F1548" s="322"/>
      <c r="G1548" s="323"/>
    </row>
    <row r="1549" spans="1:7" s="247" customFormat="1" x14ac:dyDescent="0.2">
      <c r="A1549" s="319"/>
      <c r="B1549" s="319"/>
      <c r="C1549" s="319"/>
      <c r="D1549" s="320"/>
      <c r="E1549" s="321"/>
      <c r="F1549" s="322"/>
      <c r="G1549" s="323"/>
    </row>
    <row r="1550" spans="1:7" s="247" customFormat="1" x14ac:dyDescent="0.2">
      <c r="A1550" s="319"/>
      <c r="B1550" s="319"/>
      <c r="C1550" s="319"/>
      <c r="D1550" s="320"/>
      <c r="E1550" s="321"/>
      <c r="F1550" s="322"/>
      <c r="G1550" s="323"/>
    </row>
    <row r="1551" spans="1:7" s="247" customFormat="1" x14ac:dyDescent="0.2">
      <c r="A1551" s="319"/>
      <c r="B1551" s="319"/>
      <c r="C1551" s="319"/>
      <c r="D1551" s="320"/>
      <c r="E1551" s="321"/>
      <c r="F1551" s="322"/>
      <c r="G1551" s="323"/>
    </row>
    <row r="1552" spans="1:7" s="247" customFormat="1" x14ac:dyDescent="0.2">
      <c r="A1552" s="319"/>
      <c r="B1552" s="319"/>
      <c r="C1552" s="319"/>
      <c r="D1552" s="320"/>
      <c r="E1552" s="321"/>
      <c r="F1552" s="322"/>
      <c r="G1552" s="323"/>
    </row>
    <row r="1553" spans="1:7" s="247" customFormat="1" x14ac:dyDescent="0.2">
      <c r="A1553" s="319"/>
      <c r="B1553" s="319"/>
      <c r="C1553" s="319"/>
      <c r="D1553" s="320"/>
      <c r="E1553" s="321"/>
      <c r="F1553" s="322"/>
      <c r="G1553" s="323"/>
    </row>
    <row r="1554" spans="1:7" s="247" customFormat="1" x14ac:dyDescent="0.2">
      <c r="A1554" s="319"/>
      <c r="B1554" s="319"/>
      <c r="C1554" s="319"/>
      <c r="D1554" s="320"/>
      <c r="E1554" s="321"/>
      <c r="F1554" s="322"/>
      <c r="G1554" s="323"/>
    </row>
    <row r="1555" spans="1:7" s="247" customFormat="1" x14ac:dyDescent="0.2">
      <c r="A1555" s="319"/>
      <c r="B1555" s="319"/>
      <c r="C1555" s="319"/>
      <c r="D1555" s="320"/>
      <c r="E1555" s="321"/>
      <c r="F1555" s="322"/>
      <c r="G1555" s="323"/>
    </row>
    <row r="1556" spans="1:7" s="247" customFormat="1" x14ac:dyDescent="0.2">
      <c r="A1556" s="319"/>
      <c r="B1556" s="319"/>
      <c r="C1556" s="319"/>
      <c r="D1556" s="320"/>
      <c r="E1556" s="321"/>
      <c r="F1556" s="322"/>
      <c r="G1556" s="323"/>
    </row>
    <row r="1557" spans="1:7" s="247" customFormat="1" x14ac:dyDescent="0.2">
      <c r="A1557" s="319"/>
      <c r="B1557" s="319"/>
      <c r="C1557" s="319"/>
      <c r="D1557" s="320"/>
      <c r="E1557" s="321"/>
      <c r="F1557" s="322"/>
      <c r="G1557" s="323"/>
    </row>
    <row r="1558" spans="1:7" s="247" customFormat="1" x14ac:dyDescent="0.2">
      <c r="A1558" s="319"/>
      <c r="B1558" s="319"/>
      <c r="C1558" s="319"/>
      <c r="D1558" s="320"/>
      <c r="E1558" s="321"/>
      <c r="F1558" s="322"/>
      <c r="G1558" s="323"/>
    </row>
    <row r="1559" spans="1:7" s="247" customFormat="1" x14ac:dyDescent="0.2">
      <c r="A1559" s="319"/>
      <c r="B1559" s="319"/>
      <c r="C1559" s="319"/>
      <c r="D1559" s="320"/>
      <c r="E1559" s="321"/>
      <c r="F1559" s="322"/>
      <c r="G1559" s="323"/>
    </row>
    <row r="1560" spans="1:7" s="247" customFormat="1" x14ac:dyDescent="0.2">
      <c r="A1560" s="319"/>
      <c r="B1560" s="319"/>
      <c r="C1560" s="319"/>
      <c r="D1560" s="320"/>
      <c r="E1560" s="321"/>
      <c r="F1560" s="322"/>
      <c r="G1560" s="323"/>
    </row>
    <row r="1561" spans="1:7" s="247" customFormat="1" x14ac:dyDescent="0.2">
      <c r="A1561" s="319"/>
      <c r="B1561" s="319"/>
      <c r="C1561" s="319"/>
      <c r="D1561" s="320"/>
      <c r="E1561" s="321"/>
      <c r="F1561" s="322"/>
      <c r="G1561" s="323"/>
    </row>
    <row r="1562" spans="1:7" s="247" customFormat="1" x14ac:dyDescent="0.2">
      <c r="A1562" s="319"/>
      <c r="B1562" s="319"/>
      <c r="C1562" s="319"/>
      <c r="D1562" s="320"/>
      <c r="E1562" s="321"/>
      <c r="F1562" s="322"/>
      <c r="G1562" s="323"/>
    </row>
    <row r="1563" spans="1:7" s="247" customFormat="1" x14ac:dyDescent="0.2">
      <c r="A1563" s="319"/>
      <c r="B1563" s="319"/>
      <c r="C1563" s="319"/>
      <c r="D1563" s="320"/>
      <c r="E1563" s="321"/>
      <c r="F1563" s="322"/>
      <c r="G1563" s="323"/>
    </row>
    <row r="1564" spans="1:7" s="247" customFormat="1" x14ac:dyDescent="0.2">
      <c r="A1564" s="319"/>
      <c r="B1564" s="319"/>
      <c r="C1564" s="319"/>
      <c r="D1564" s="320"/>
      <c r="E1564" s="321"/>
      <c r="F1564" s="322"/>
      <c r="G1564" s="323"/>
    </row>
    <row r="1565" spans="1:7" s="247" customFormat="1" x14ac:dyDescent="0.2">
      <c r="A1565" s="319"/>
      <c r="B1565" s="319"/>
      <c r="C1565" s="319"/>
      <c r="D1565" s="320"/>
      <c r="E1565" s="321"/>
      <c r="F1565" s="322"/>
      <c r="G1565" s="323"/>
    </row>
    <row r="1566" spans="1:7" s="247" customFormat="1" x14ac:dyDescent="0.2">
      <c r="A1566" s="319"/>
      <c r="B1566" s="319"/>
      <c r="C1566" s="319"/>
      <c r="D1566" s="320"/>
      <c r="E1566" s="321"/>
      <c r="F1566" s="322"/>
      <c r="G1566" s="323"/>
    </row>
    <row r="1567" spans="1:7" s="247" customFormat="1" x14ac:dyDescent="0.2">
      <c r="A1567" s="319"/>
      <c r="B1567" s="319"/>
      <c r="C1567" s="319"/>
      <c r="D1567" s="320"/>
      <c r="E1567" s="321"/>
      <c r="F1567" s="322"/>
      <c r="G1567" s="323"/>
    </row>
    <row r="1568" spans="1:7" s="247" customFormat="1" x14ac:dyDescent="0.2">
      <c r="A1568" s="319"/>
      <c r="B1568" s="319"/>
      <c r="C1568" s="319"/>
      <c r="D1568" s="320"/>
      <c r="E1568" s="321"/>
      <c r="F1568" s="322"/>
      <c r="G1568" s="323"/>
    </row>
    <row r="1569" spans="1:7" s="247" customFormat="1" x14ac:dyDescent="0.2">
      <c r="A1569" s="319"/>
      <c r="B1569" s="319"/>
      <c r="C1569" s="319"/>
      <c r="D1569" s="320"/>
      <c r="E1569" s="321"/>
      <c r="F1569" s="322"/>
      <c r="G1569" s="323"/>
    </row>
    <row r="1570" spans="1:7" s="247" customFormat="1" x14ac:dyDescent="0.2">
      <c r="A1570" s="319"/>
      <c r="B1570" s="319"/>
      <c r="C1570" s="319"/>
      <c r="D1570" s="320"/>
      <c r="E1570" s="321"/>
      <c r="F1570" s="322"/>
      <c r="G1570" s="323"/>
    </row>
    <row r="1571" spans="1:7" s="247" customFormat="1" x14ac:dyDescent="0.2">
      <c r="A1571" s="319"/>
      <c r="B1571" s="319"/>
      <c r="C1571" s="319"/>
      <c r="D1571" s="320"/>
      <c r="E1571" s="321"/>
      <c r="F1571" s="322"/>
      <c r="G1571" s="323"/>
    </row>
    <row r="1572" spans="1:7" s="247" customFormat="1" x14ac:dyDescent="0.2">
      <c r="A1572" s="319"/>
      <c r="B1572" s="319"/>
      <c r="C1572" s="319"/>
      <c r="D1572" s="320"/>
      <c r="E1572" s="321"/>
      <c r="F1572" s="322"/>
      <c r="G1572" s="323"/>
    </row>
    <row r="1573" spans="1:7" s="247" customFormat="1" x14ac:dyDescent="0.2">
      <c r="A1573" s="319"/>
      <c r="B1573" s="319"/>
      <c r="C1573" s="319"/>
      <c r="D1573" s="320"/>
      <c r="E1573" s="321"/>
      <c r="F1573" s="322"/>
      <c r="G1573" s="323"/>
    </row>
    <row r="1574" spans="1:7" s="247" customFormat="1" x14ac:dyDescent="0.2">
      <c r="A1574" s="319"/>
      <c r="B1574" s="319"/>
      <c r="C1574" s="319"/>
      <c r="D1574" s="320"/>
      <c r="E1574" s="321"/>
      <c r="F1574" s="322"/>
      <c r="G1574" s="323"/>
    </row>
    <row r="1575" spans="1:7" s="247" customFormat="1" x14ac:dyDescent="0.2">
      <c r="A1575" s="319"/>
      <c r="B1575" s="319"/>
      <c r="C1575" s="319"/>
      <c r="D1575" s="320"/>
      <c r="E1575" s="321"/>
      <c r="F1575" s="322"/>
      <c r="G1575" s="323"/>
    </row>
    <row r="1576" spans="1:7" s="247" customFormat="1" x14ac:dyDescent="0.2">
      <c r="A1576" s="319"/>
      <c r="B1576" s="319"/>
      <c r="C1576" s="319"/>
      <c r="D1576" s="320"/>
      <c r="E1576" s="321"/>
      <c r="F1576" s="322"/>
      <c r="G1576" s="323"/>
    </row>
    <row r="1577" spans="1:7" s="247" customFormat="1" x14ac:dyDescent="0.2">
      <c r="A1577" s="319"/>
      <c r="B1577" s="319"/>
      <c r="C1577" s="319"/>
      <c r="D1577" s="320"/>
      <c r="E1577" s="321"/>
      <c r="F1577" s="322"/>
      <c r="G1577" s="323"/>
    </row>
    <row r="1578" spans="1:7" s="247" customFormat="1" x14ac:dyDescent="0.2">
      <c r="A1578" s="319"/>
      <c r="B1578" s="319"/>
      <c r="C1578" s="319"/>
      <c r="D1578" s="320"/>
      <c r="E1578" s="321"/>
      <c r="F1578" s="322"/>
      <c r="G1578" s="323"/>
    </row>
    <row r="1579" spans="1:7" s="247" customFormat="1" x14ac:dyDescent="0.2">
      <c r="A1579" s="319"/>
      <c r="B1579" s="319"/>
      <c r="C1579" s="319"/>
      <c r="D1579" s="320"/>
      <c r="E1579" s="321"/>
      <c r="F1579" s="322"/>
      <c r="G1579" s="323"/>
    </row>
    <row r="1580" spans="1:7" s="247" customFormat="1" x14ac:dyDescent="0.2">
      <c r="A1580" s="319"/>
      <c r="B1580" s="319"/>
      <c r="C1580" s="319"/>
      <c r="D1580" s="320"/>
      <c r="E1580" s="321"/>
      <c r="F1580" s="322"/>
      <c r="G1580" s="323"/>
    </row>
    <row r="1581" spans="1:7" s="247" customFormat="1" x14ac:dyDescent="0.2">
      <c r="A1581" s="319"/>
      <c r="B1581" s="319"/>
      <c r="C1581" s="319"/>
      <c r="D1581" s="320"/>
      <c r="E1581" s="321"/>
      <c r="F1581" s="322"/>
      <c r="G1581" s="323"/>
    </row>
    <row r="1582" spans="1:7" s="247" customFormat="1" x14ac:dyDescent="0.2">
      <c r="A1582" s="319"/>
      <c r="B1582" s="319"/>
      <c r="C1582" s="319"/>
      <c r="D1582" s="320"/>
      <c r="E1582" s="321"/>
      <c r="F1582" s="322"/>
      <c r="G1582" s="323"/>
    </row>
    <row r="1583" spans="1:7" s="247" customFormat="1" x14ac:dyDescent="0.2">
      <c r="A1583" s="319"/>
      <c r="B1583" s="319"/>
      <c r="C1583" s="319"/>
      <c r="D1583" s="320"/>
      <c r="E1583" s="321"/>
      <c r="F1583" s="322"/>
      <c r="G1583" s="323"/>
    </row>
    <row r="1584" spans="1:7" s="247" customFormat="1" x14ac:dyDescent="0.2">
      <c r="A1584" s="319"/>
      <c r="B1584" s="319"/>
      <c r="C1584" s="319"/>
      <c r="D1584" s="320"/>
      <c r="E1584" s="321"/>
      <c r="F1584" s="322"/>
      <c r="G1584" s="323"/>
    </row>
    <row r="1585" spans="1:7" s="247" customFormat="1" x14ac:dyDescent="0.2">
      <c r="A1585" s="319"/>
      <c r="B1585" s="319"/>
      <c r="C1585" s="319"/>
      <c r="D1585" s="320"/>
      <c r="E1585" s="321"/>
      <c r="F1585" s="322"/>
      <c r="G1585" s="323"/>
    </row>
    <row r="1586" spans="1:7" s="247" customFormat="1" x14ac:dyDescent="0.2">
      <c r="A1586" s="319"/>
      <c r="B1586" s="319"/>
      <c r="C1586" s="319"/>
      <c r="D1586" s="320"/>
      <c r="E1586" s="321"/>
      <c r="F1586" s="322"/>
      <c r="G1586" s="323"/>
    </row>
    <row r="1587" spans="1:7" s="247" customFormat="1" x14ac:dyDescent="0.2">
      <c r="A1587" s="319"/>
      <c r="B1587" s="319"/>
      <c r="C1587" s="319"/>
      <c r="D1587" s="320"/>
      <c r="E1587" s="321"/>
      <c r="F1587" s="322"/>
      <c r="G1587" s="323"/>
    </row>
    <row r="1588" spans="1:7" s="247" customFormat="1" x14ac:dyDescent="0.2">
      <c r="A1588" s="319"/>
      <c r="B1588" s="319"/>
      <c r="C1588" s="319"/>
      <c r="D1588" s="320"/>
      <c r="E1588" s="321"/>
      <c r="F1588" s="322"/>
      <c r="G1588" s="323"/>
    </row>
    <row r="1589" spans="1:7" s="247" customFormat="1" x14ac:dyDescent="0.2">
      <c r="A1589" s="319"/>
      <c r="B1589" s="319"/>
      <c r="C1589" s="319"/>
      <c r="D1589" s="320"/>
      <c r="E1589" s="321"/>
      <c r="F1589" s="322"/>
      <c r="G1589" s="323"/>
    </row>
    <row r="1590" spans="1:7" s="247" customFormat="1" x14ac:dyDescent="0.2">
      <c r="A1590" s="319"/>
      <c r="B1590" s="319"/>
      <c r="C1590" s="319"/>
      <c r="D1590" s="320"/>
      <c r="E1590" s="321"/>
      <c r="F1590" s="322"/>
      <c r="G1590" s="323"/>
    </row>
    <row r="1591" spans="1:7" s="247" customFormat="1" x14ac:dyDescent="0.2">
      <c r="A1591" s="319"/>
      <c r="B1591" s="319"/>
      <c r="C1591" s="319"/>
      <c r="D1591" s="320"/>
      <c r="E1591" s="321"/>
      <c r="F1591" s="322"/>
      <c r="G1591" s="323"/>
    </row>
    <row r="1592" spans="1:7" s="247" customFormat="1" x14ac:dyDescent="0.2">
      <c r="A1592" s="319"/>
      <c r="B1592" s="319"/>
      <c r="C1592" s="319"/>
      <c r="D1592" s="320"/>
      <c r="E1592" s="321"/>
      <c r="F1592" s="322"/>
      <c r="G1592" s="323"/>
    </row>
    <row r="1593" spans="1:7" s="247" customFormat="1" x14ac:dyDescent="0.2">
      <c r="A1593" s="319"/>
      <c r="B1593" s="319"/>
      <c r="C1593" s="319"/>
      <c r="D1593" s="320"/>
      <c r="E1593" s="321"/>
      <c r="F1593" s="322"/>
      <c r="G1593" s="323"/>
    </row>
    <row r="1594" spans="1:7" s="247" customFormat="1" x14ac:dyDescent="0.2">
      <c r="A1594" s="319"/>
      <c r="B1594" s="319"/>
      <c r="C1594" s="319"/>
      <c r="D1594" s="320"/>
      <c r="E1594" s="321"/>
      <c r="F1594" s="322"/>
      <c r="G1594" s="323"/>
    </row>
    <row r="1595" spans="1:7" s="247" customFormat="1" x14ac:dyDescent="0.2">
      <c r="A1595" s="319"/>
      <c r="B1595" s="319"/>
      <c r="C1595" s="319"/>
      <c r="D1595" s="320"/>
      <c r="E1595" s="321"/>
      <c r="F1595" s="322"/>
      <c r="G1595" s="323"/>
    </row>
    <row r="1596" spans="1:7" s="247" customFormat="1" x14ac:dyDescent="0.2">
      <c r="A1596" s="319"/>
      <c r="B1596" s="319"/>
      <c r="C1596" s="319"/>
      <c r="D1596" s="320"/>
      <c r="E1596" s="321"/>
      <c r="F1596" s="322"/>
      <c r="G1596" s="323"/>
    </row>
    <row r="1597" spans="1:7" s="247" customFormat="1" x14ac:dyDescent="0.2">
      <c r="A1597" s="319"/>
      <c r="B1597" s="319"/>
      <c r="C1597" s="319"/>
      <c r="D1597" s="320"/>
      <c r="E1597" s="321"/>
      <c r="F1597" s="322"/>
      <c r="G1597" s="323"/>
    </row>
    <row r="1598" spans="1:7" s="247" customFormat="1" x14ac:dyDescent="0.2">
      <c r="A1598" s="319"/>
      <c r="B1598" s="319"/>
      <c r="C1598" s="319"/>
      <c r="D1598" s="320"/>
      <c r="E1598" s="321"/>
      <c r="F1598" s="322"/>
      <c r="G1598" s="323"/>
    </row>
    <row r="1599" spans="1:7" s="247" customFormat="1" x14ac:dyDescent="0.2">
      <c r="A1599" s="319"/>
      <c r="B1599" s="319"/>
      <c r="C1599" s="319"/>
      <c r="D1599" s="320"/>
      <c r="E1599" s="321"/>
      <c r="F1599" s="322"/>
      <c r="G1599" s="323"/>
    </row>
    <row r="1600" spans="1:7" s="247" customFormat="1" x14ac:dyDescent="0.2">
      <c r="A1600" s="319"/>
      <c r="B1600" s="319"/>
      <c r="C1600" s="319"/>
      <c r="D1600" s="320"/>
      <c r="E1600" s="321"/>
      <c r="F1600" s="322"/>
      <c r="G1600" s="323"/>
    </row>
    <row r="1601" spans="1:7" s="247" customFormat="1" x14ac:dyDescent="0.2">
      <c r="A1601" s="319"/>
      <c r="B1601" s="319"/>
      <c r="C1601" s="319"/>
      <c r="D1601" s="320"/>
      <c r="E1601" s="321"/>
      <c r="F1601" s="322"/>
      <c r="G1601" s="323"/>
    </row>
    <row r="1602" spans="1:7" s="247" customFormat="1" x14ac:dyDescent="0.2">
      <c r="A1602" s="319"/>
      <c r="B1602" s="319"/>
      <c r="C1602" s="319"/>
      <c r="D1602" s="320"/>
      <c r="E1602" s="321"/>
      <c r="F1602" s="322"/>
      <c r="G1602" s="323"/>
    </row>
    <row r="1603" spans="1:7" s="247" customFormat="1" x14ac:dyDescent="0.2">
      <c r="A1603" s="319"/>
      <c r="B1603" s="319"/>
      <c r="C1603" s="319"/>
      <c r="D1603" s="320"/>
      <c r="E1603" s="321"/>
      <c r="F1603" s="322"/>
      <c r="G1603" s="323"/>
    </row>
    <row r="1604" spans="1:7" s="247" customFormat="1" x14ac:dyDescent="0.2">
      <c r="A1604" s="319"/>
      <c r="B1604" s="319"/>
      <c r="C1604" s="319"/>
      <c r="D1604" s="320"/>
      <c r="E1604" s="321"/>
      <c r="F1604" s="322"/>
      <c r="G1604" s="323"/>
    </row>
    <row r="1605" spans="1:7" s="247" customFormat="1" x14ac:dyDescent="0.2">
      <c r="A1605" s="319"/>
      <c r="B1605" s="319"/>
      <c r="C1605" s="319"/>
      <c r="D1605" s="320"/>
      <c r="E1605" s="321"/>
      <c r="F1605" s="322"/>
      <c r="G1605" s="323"/>
    </row>
    <row r="1606" spans="1:7" s="247" customFormat="1" x14ac:dyDescent="0.2">
      <c r="A1606" s="319"/>
      <c r="B1606" s="319"/>
      <c r="C1606" s="319"/>
      <c r="D1606" s="320"/>
      <c r="E1606" s="321"/>
      <c r="F1606" s="322"/>
      <c r="G1606" s="323"/>
    </row>
    <row r="1607" spans="1:7" s="247" customFormat="1" x14ac:dyDescent="0.2">
      <c r="A1607" s="319"/>
      <c r="B1607" s="319"/>
      <c r="C1607" s="319"/>
      <c r="D1607" s="320"/>
      <c r="E1607" s="321"/>
      <c r="F1607" s="322"/>
      <c r="G1607" s="323"/>
    </row>
    <row r="1608" spans="1:7" s="247" customFormat="1" x14ac:dyDescent="0.2">
      <c r="A1608" s="319"/>
      <c r="B1608" s="319"/>
      <c r="C1608" s="319"/>
      <c r="D1608" s="320"/>
      <c r="E1608" s="321"/>
      <c r="F1608" s="322"/>
      <c r="G1608" s="323"/>
    </row>
    <row r="1609" spans="1:7" s="247" customFormat="1" x14ac:dyDescent="0.2">
      <c r="A1609" s="319"/>
      <c r="B1609" s="319"/>
      <c r="C1609" s="319"/>
      <c r="D1609" s="320"/>
      <c r="E1609" s="321"/>
      <c r="F1609" s="322"/>
      <c r="G1609" s="323"/>
    </row>
    <row r="1610" spans="1:7" s="247" customFormat="1" x14ac:dyDescent="0.2">
      <c r="A1610" s="319"/>
      <c r="B1610" s="319"/>
      <c r="C1610" s="319"/>
      <c r="D1610" s="320"/>
      <c r="E1610" s="321"/>
      <c r="F1610" s="322"/>
      <c r="G1610" s="323"/>
    </row>
    <row r="1611" spans="1:7" s="247" customFormat="1" x14ac:dyDescent="0.2">
      <c r="A1611" s="319"/>
      <c r="B1611" s="319"/>
      <c r="C1611" s="319"/>
      <c r="D1611" s="320"/>
      <c r="E1611" s="321"/>
      <c r="F1611" s="322"/>
      <c r="G1611" s="323"/>
    </row>
    <row r="1612" spans="1:7" s="247" customFormat="1" x14ac:dyDescent="0.2">
      <c r="A1612" s="319"/>
      <c r="B1612" s="319"/>
      <c r="C1612" s="319"/>
      <c r="D1612" s="320"/>
      <c r="E1612" s="321"/>
      <c r="F1612" s="322"/>
      <c r="G1612" s="323"/>
    </row>
    <row r="1613" spans="1:7" s="247" customFormat="1" x14ac:dyDescent="0.2">
      <c r="A1613" s="319"/>
      <c r="B1613" s="319"/>
      <c r="C1613" s="319"/>
      <c r="D1613" s="320"/>
      <c r="E1613" s="321"/>
      <c r="F1613" s="322"/>
      <c r="G1613" s="323"/>
    </row>
    <row r="1614" spans="1:7" s="247" customFormat="1" x14ac:dyDescent="0.2">
      <c r="A1614" s="319"/>
      <c r="B1614" s="319"/>
      <c r="C1614" s="319"/>
      <c r="D1614" s="320"/>
      <c r="E1614" s="321"/>
      <c r="F1614" s="322"/>
      <c r="G1614" s="323"/>
    </row>
    <row r="1615" spans="1:7" s="247" customFormat="1" x14ac:dyDescent="0.2">
      <c r="A1615" s="319"/>
      <c r="B1615" s="319"/>
      <c r="C1615" s="319"/>
      <c r="D1615" s="320"/>
      <c r="E1615" s="321"/>
      <c r="F1615" s="322"/>
      <c r="G1615" s="323"/>
    </row>
    <row r="1616" spans="1:7" s="247" customFormat="1" x14ac:dyDescent="0.2">
      <c r="A1616" s="319"/>
      <c r="B1616" s="319"/>
      <c r="C1616" s="319"/>
      <c r="D1616" s="320"/>
      <c r="E1616" s="321"/>
      <c r="F1616" s="322"/>
      <c r="G1616" s="323"/>
    </row>
    <row r="1617" spans="1:7" s="247" customFormat="1" x14ac:dyDescent="0.2">
      <c r="A1617" s="319"/>
      <c r="B1617" s="319"/>
      <c r="C1617" s="319"/>
      <c r="D1617" s="320"/>
      <c r="E1617" s="321"/>
      <c r="F1617" s="322"/>
      <c r="G1617" s="323"/>
    </row>
    <row r="1618" spans="1:7" s="247" customFormat="1" x14ac:dyDescent="0.2">
      <c r="A1618" s="319"/>
      <c r="B1618" s="319"/>
      <c r="C1618" s="319"/>
      <c r="D1618" s="320"/>
      <c r="E1618" s="321"/>
      <c r="F1618" s="322"/>
      <c r="G1618" s="323"/>
    </row>
    <row r="1619" spans="1:7" s="247" customFormat="1" x14ac:dyDescent="0.2">
      <c r="A1619" s="319"/>
      <c r="B1619" s="319"/>
      <c r="C1619" s="319"/>
      <c r="D1619" s="320"/>
      <c r="E1619" s="321"/>
      <c r="F1619" s="322"/>
      <c r="G1619" s="323"/>
    </row>
    <row r="1620" spans="1:7" s="247" customFormat="1" x14ac:dyDescent="0.2">
      <c r="A1620" s="319"/>
      <c r="B1620" s="319"/>
      <c r="C1620" s="319"/>
      <c r="D1620" s="320"/>
      <c r="E1620" s="321"/>
      <c r="F1620" s="322"/>
      <c r="G1620" s="323"/>
    </row>
    <row r="1621" spans="1:7" s="247" customFormat="1" x14ac:dyDescent="0.2">
      <c r="A1621" s="319"/>
      <c r="B1621" s="319"/>
      <c r="C1621" s="319"/>
      <c r="D1621" s="320"/>
      <c r="E1621" s="321"/>
      <c r="F1621" s="322"/>
      <c r="G1621" s="323"/>
    </row>
    <row r="1622" spans="1:7" s="247" customFormat="1" x14ac:dyDescent="0.2">
      <c r="A1622" s="319"/>
      <c r="B1622" s="319"/>
      <c r="C1622" s="319"/>
      <c r="D1622" s="320"/>
      <c r="E1622" s="321"/>
      <c r="F1622" s="322"/>
      <c r="G1622" s="323"/>
    </row>
    <row r="1623" spans="1:7" s="247" customFormat="1" x14ac:dyDescent="0.2">
      <c r="A1623" s="319"/>
      <c r="B1623" s="319"/>
      <c r="C1623" s="319"/>
      <c r="D1623" s="320"/>
      <c r="E1623" s="321"/>
      <c r="F1623" s="322"/>
      <c r="G1623" s="323"/>
    </row>
    <row r="1624" spans="1:7" s="247" customFormat="1" x14ac:dyDescent="0.2">
      <c r="A1624" s="319"/>
      <c r="B1624" s="319"/>
      <c r="C1624" s="319"/>
      <c r="D1624" s="320"/>
      <c r="E1624" s="321"/>
      <c r="F1624" s="322"/>
      <c r="G1624" s="323"/>
    </row>
    <row r="1625" spans="1:7" s="247" customFormat="1" x14ac:dyDescent="0.2">
      <c r="A1625" s="319"/>
      <c r="B1625" s="319"/>
      <c r="C1625" s="319"/>
      <c r="D1625" s="320"/>
      <c r="E1625" s="321"/>
      <c r="F1625" s="322"/>
      <c r="G1625" s="323"/>
    </row>
    <row r="1626" spans="1:7" s="247" customFormat="1" x14ac:dyDescent="0.2">
      <c r="A1626" s="319"/>
      <c r="B1626" s="319"/>
      <c r="C1626" s="319"/>
      <c r="D1626" s="320"/>
      <c r="E1626" s="321"/>
      <c r="F1626" s="322"/>
      <c r="G1626" s="323"/>
    </row>
    <row r="1627" spans="1:7" s="247" customFormat="1" x14ac:dyDescent="0.2">
      <c r="A1627" s="319"/>
      <c r="B1627" s="319"/>
      <c r="C1627" s="319"/>
      <c r="D1627" s="320"/>
      <c r="E1627" s="321"/>
      <c r="F1627" s="322"/>
      <c r="G1627" s="323"/>
    </row>
    <row r="1628" spans="1:7" s="247" customFormat="1" x14ac:dyDescent="0.2">
      <c r="A1628" s="319"/>
      <c r="B1628" s="319"/>
      <c r="C1628" s="319"/>
      <c r="D1628" s="320"/>
      <c r="E1628" s="321"/>
      <c r="F1628" s="322"/>
      <c r="G1628" s="323"/>
    </row>
    <row r="1629" spans="1:7" s="247" customFormat="1" x14ac:dyDescent="0.2">
      <c r="A1629" s="319"/>
      <c r="B1629" s="319"/>
      <c r="C1629" s="319"/>
      <c r="D1629" s="320"/>
      <c r="E1629" s="321"/>
      <c r="F1629" s="322"/>
      <c r="G1629" s="323"/>
    </row>
    <row r="1630" spans="1:7" s="247" customFormat="1" x14ac:dyDescent="0.2">
      <c r="A1630" s="319"/>
      <c r="B1630" s="319"/>
      <c r="C1630" s="319"/>
      <c r="D1630" s="320"/>
      <c r="E1630" s="321"/>
      <c r="F1630" s="322"/>
      <c r="G1630" s="323"/>
    </row>
    <row r="1631" spans="1:7" s="247" customFormat="1" x14ac:dyDescent="0.2">
      <c r="A1631" s="319"/>
      <c r="B1631" s="319"/>
      <c r="C1631" s="319"/>
      <c r="D1631" s="320"/>
      <c r="E1631" s="321"/>
      <c r="F1631" s="322"/>
      <c r="G1631" s="323"/>
    </row>
    <row r="1632" spans="1:7" s="247" customFormat="1" x14ac:dyDescent="0.2">
      <c r="A1632" s="319"/>
      <c r="B1632" s="319"/>
      <c r="C1632" s="319"/>
      <c r="D1632" s="320"/>
      <c r="E1632" s="321"/>
      <c r="F1632" s="322"/>
      <c r="G1632" s="323"/>
    </row>
    <row r="1633" spans="1:7" s="247" customFormat="1" x14ac:dyDescent="0.2">
      <c r="A1633" s="319"/>
      <c r="B1633" s="319"/>
      <c r="C1633" s="319"/>
      <c r="D1633" s="320"/>
      <c r="E1633" s="321"/>
      <c r="F1633" s="322"/>
      <c r="G1633" s="323"/>
    </row>
    <row r="1634" spans="1:7" s="247" customFormat="1" x14ac:dyDescent="0.2">
      <c r="A1634" s="319"/>
      <c r="B1634" s="319"/>
      <c r="C1634" s="319"/>
      <c r="D1634" s="320"/>
      <c r="E1634" s="321"/>
      <c r="F1634" s="322"/>
      <c r="G1634" s="323"/>
    </row>
    <row r="1635" spans="1:7" s="247" customFormat="1" x14ac:dyDescent="0.2">
      <c r="A1635" s="319"/>
      <c r="B1635" s="319"/>
      <c r="C1635" s="319"/>
      <c r="D1635" s="320"/>
      <c r="E1635" s="321"/>
      <c r="F1635" s="322"/>
      <c r="G1635" s="323"/>
    </row>
    <row r="1636" spans="1:7" s="247" customFormat="1" x14ac:dyDescent="0.2">
      <c r="A1636" s="319"/>
      <c r="B1636" s="319"/>
      <c r="C1636" s="319"/>
      <c r="D1636" s="320"/>
      <c r="E1636" s="321"/>
      <c r="F1636" s="322"/>
      <c r="G1636" s="323"/>
    </row>
    <row r="1637" spans="1:7" s="247" customFormat="1" x14ac:dyDescent="0.2">
      <c r="A1637" s="319"/>
      <c r="B1637" s="319"/>
      <c r="C1637" s="319"/>
      <c r="D1637" s="320"/>
      <c r="E1637" s="321"/>
      <c r="F1637" s="322"/>
      <c r="G1637" s="323"/>
    </row>
    <row r="1638" spans="1:7" s="247" customFormat="1" x14ac:dyDescent="0.2">
      <c r="A1638" s="319"/>
      <c r="B1638" s="319"/>
      <c r="C1638" s="319"/>
      <c r="D1638" s="320"/>
      <c r="E1638" s="321"/>
      <c r="F1638" s="322"/>
      <c r="G1638" s="323"/>
    </row>
    <row r="1639" spans="1:7" s="247" customFormat="1" x14ac:dyDescent="0.2">
      <c r="A1639" s="319"/>
      <c r="B1639" s="319"/>
      <c r="C1639" s="319"/>
      <c r="D1639" s="320"/>
      <c r="E1639" s="321"/>
      <c r="F1639" s="322"/>
      <c r="G1639" s="323"/>
    </row>
    <row r="1640" spans="1:7" s="247" customFormat="1" x14ac:dyDescent="0.2">
      <c r="A1640" s="319"/>
      <c r="B1640" s="319"/>
      <c r="C1640" s="319"/>
      <c r="D1640" s="320"/>
      <c r="E1640" s="321"/>
      <c r="F1640" s="322"/>
      <c r="G1640" s="323"/>
    </row>
    <row r="1641" spans="1:7" s="247" customFormat="1" x14ac:dyDescent="0.2">
      <c r="A1641" s="319"/>
      <c r="B1641" s="319"/>
      <c r="C1641" s="319"/>
      <c r="D1641" s="320"/>
      <c r="E1641" s="321"/>
      <c r="F1641" s="322"/>
      <c r="G1641" s="323"/>
    </row>
    <row r="1642" spans="1:7" s="247" customFormat="1" x14ac:dyDescent="0.2">
      <c r="A1642" s="319"/>
      <c r="B1642" s="319"/>
      <c r="C1642" s="319"/>
      <c r="D1642" s="320"/>
      <c r="E1642" s="321"/>
      <c r="F1642" s="322"/>
      <c r="G1642" s="323"/>
    </row>
    <row r="1643" spans="1:7" s="247" customFormat="1" x14ac:dyDescent="0.2">
      <c r="A1643" s="319"/>
      <c r="B1643" s="319"/>
      <c r="C1643" s="319"/>
      <c r="D1643" s="320"/>
      <c r="E1643" s="321"/>
      <c r="F1643" s="322"/>
      <c r="G1643" s="323"/>
    </row>
    <row r="1644" spans="1:7" s="247" customFormat="1" x14ac:dyDescent="0.2">
      <c r="A1644" s="319"/>
      <c r="B1644" s="319"/>
      <c r="C1644" s="319"/>
      <c r="D1644" s="320"/>
      <c r="E1644" s="321"/>
      <c r="F1644" s="322"/>
      <c r="G1644" s="323"/>
    </row>
    <row r="1645" spans="1:7" s="247" customFormat="1" x14ac:dyDescent="0.2">
      <c r="A1645" s="319"/>
      <c r="B1645" s="319"/>
      <c r="C1645" s="319"/>
      <c r="D1645" s="320"/>
      <c r="E1645" s="321"/>
      <c r="F1645" s="322"/>
      <c r="G1645" s="323"/>
    </row>
    <row r="1646" spans="1:7" s="247" customFormat="1" x14ac:dyDescent="0.2">
      <c r="A1646" s="319"/>
      <c r="B1646" s="319"/>
      <c r="C1646" s="319"/>
      <c r="D1646" s="320"/>
      <c r="E1646" s="321"/>
      <c r="F1646" s="322"/>
      <c r="G1646" s="323"/>
    </row>
    <row r="1647" spans="1:7" s="247" customFormat="1" x14ac:dyDescent="0.2">
      <c r="A1647" s="319"/>
      <c r="B1647" s="319"/>
      <c r="C1647" s="319"/>
      <c r="D1647" s="320"/>
      <c r="E1647" s="321"/>
      <c r="F1647" s="322"/>
      <c r="G1647" s="323"/>
    </row>
    <row r="1648" spans="1:7" s="247" customFormat="1" x14ac:dyDescent="0.2">
      <c r="A1648" s="319"/>
      <c r="B1648" s="319"/>
      <c r="C1648" s="319"/>
      <c r="D1648" s="320"/>
      <c r="E1648" s="321"/>
      <c r="F1648" s="322"/>
      <c r="G1648" s="323"/>
    </row>
    <row r="1649" spans="1:7" s="247" customFormat="1" x14ac:dyDescent="0.2">
      <c r="A1649" s="319"/>
      <c r="B1649" s="319"/>
      <c r="C1649" s="319"/>
      <c r="D1649" s="320"/>
      <c r="E1649" s="321"/>
      <c r="F1649" s="322"/>
      <c r="G1649" s="323"/>
    </row>
    <row r="1650" spans="1:7" s="247" customFormat="1" x14ac:dyDescent="0.2">
      <c r="A1650" s="319"/>
      <c r="B1650" s="319"/>
      <c r="C1650" s="319"/>
      <c r="D1650" s="320"/>
      <c r="E1650" s="321"/>
      <c r="F1650" s="322"/>
      <c r="G1650" s="323"/>
    </row>
    <row r="1651" spans="1:7" s="247" customFormat="1" x14ac:dyDescent="0.2">
      <c r="A1651" s="319"/>
      <c r="B1651" s="319"/>
      <c r="C1651" s="319"/>
      <c r="D1651" s="320"/>
      <c r="E1651" s="321"/>
      <c r="F1651" s="322"/>
      <c r="G1651" s="323"/>
    </row>
    <row r="1652" spans="1:7" s="247" customFormat="1" x14ac:dyDescent="0.2">
      <c r="A1652" s="319"/>
      <c r="B1652" s="319"/>
      <c r="C1652" s="319"/>
      <c r="D1652" s="320"/>
      <c r="E1652" s="321"/>
      <c r="F1652" s="322"/>
      <c r="G1652" s="323"/>
    </row>
    <row r="1653" spans="1:7" s="247" customFormat="1" x14ac:dyDescent="0.2">
      <c r="A1653" s="319"/>
      <c r="B1653" s="319"/>
      <c r="C1653" s="319"/>
      <c r="D1653" s="320"/>
      <c r="E1653" s="321"/>
      <c r="F1653" s="322"/>
      <c r="G1653" s="323"/>
    </row>
    <row r="1654" spans="1:7" s="247" customFormat="1" x14ac:dyDescent="0.2">
      <c r="A1654" s="319"/>
      <c r="B1654" s="319"/>
      <c r="C1654" s="319"/>
      <c r="D1654" s="320"/>
      <c r="E1654" s="321"/>
      <c r="F1654" s="322"/>
      <c r="G1654" s="323"/>
    </row>
    <row r="1655" spans="1:7" s="247" customFormat="1" x14ac:dyDescent="0.2">
      <c r="A1655" s="319"/>
      <c r="B1655" s="319"/>
      <c r="C1655" s="319"/>
      <c r="D1655" s="320"/>
      <c r="E1655" s="321"/>
      <c r="F1655" s="322"/>
      <c r="G1655" s="323"/>
    </row>
    <row r="1656" spans="1:7" s="247" customFormat="1" x14ac:dyDescent="0.2">
      <c r="A1656" s="319"/>
      <c r="B1656" s="319"/>
      <c r="C1656" s="319"/>
      <c r="D1656" s="320"/>
      <c r="E1656" s="321"/>
      <c r="F1656" s="322"/>
      <c r="G1656" s="323"/>
    </row>
    <row r="1657" spans="1:7" s="247" customFormat="1" x14ac:dyDescent="0.2">
      <c r="A1657" s="319"/>
      <c r="B1657" s="319"/>
      <c r="C1657" s="319"/>
      <c r="D1657" s="320"/>
      <c r="E1657" s="321"/>
      <c r="F1657" s="322"/>
      <c r="G1657" s="323"/>
    </row>
    <row r="1658" spans="1:7" s="247" customFormat="1" x14ac:dyDescent="0.2">
      <c r="A1658" s="319"/>
      <c r="B1658" s="319"/>
      <c r="C1658" s="319"/>
      <c r="D1658" s="320"/>
      <c r="E1658" s="321"/>
      <c r="F1658" s="322"/>
      <c r="G1658" s="323"/>
    </row>
    <row r="1659" spans="1:7" s="247" customFormat="1" x14ac:dyDescent="0.2">
      <c r="A1659" s="319"/>
      <c r="B1659" s="319"/>
      <c r="C1659" s="319"/>
      <c r="D1659" s="320"/>
      <c r="E1659" s="321"/>
      <c r="F1659" s="322"/>
      <c r="G1659" s="323"/>
    </row>
    <row r="1660" spans="1:7" s="247" customFormat="1" x14ac:dyDescent="0.2">
      <c r="A1660" s="319"/>
      <c r="B1660" s="319"/>
      <c r="C1660" s="319"/>
      <c r="D1660" s="320"/>
      <c r="E1660" s="321"/>
      <c r="F1660" s="322"/>
      <c r="G1660" s="323"/>
    </row>
    <row r="1661" spans="1:7" s="247" customFormat="1" x14ac:dyDescent="0.2">
      <c r="A1661" s="319"/>
      <c r="B1661" s="319"/>
      <c r="C1661" s="319"/>
      <c r="D1661" s="320"/>
      <c r="E1661" s="321"/>
      <c r="F1661" s="322"/>
      <c r="G1661" s="323"/>
    </row>
    <row r="1662" spans="1:7" s="247" customFormat="1" x14ac:dyDescent="0.2">
      <c r="A1662" s="319"/>
      <c r="B1662" s="319"/>
      <c r="C1662" s="319"/>
      <c r="D1662" s="320"/>
      <c r="E1662" s="321"/>
      <c r="F1662" s="322"/>
      <c r="G1662" s="323"/>
    </row>
    <row r="1663" spans="1:7" s="247" customFormat="1" x14ac:dyDescent="0.2">
      <c r="A1663" s="319"/>
      <c r="B1663" s="319"/>
      <c r="C1663" s="319"/>
      <c r="D1663" s="320"/>
      <c r="E1663" s="321"/>
      <c r="F1663" s="322"/>
      <c r="G1663" s="323"/>
    </row>
    <row r="1664" spans="1:7" s="247" customFormat="1" x14ac:dyDescent="0.2">
      <c r="A1664" s="319"/>
      <c r="B1664" s="319"/>
      <c r="C1664" s="319"/>
      <c r="D1664" s="320"/>
      <c r="E1664" s="321"/>
      <c r="F1664" s="322"/>
      <c r="G1664" s="323"/>
    </row>
    <row r="1665" spans="1:7" s="247" customFormat="1" x14ac:dyDescent="0.2">
      <c r="A1665" s="319"/>
      <c r="B1665" s="319"/>
      <c r="C1665" s="319"/>
      <c r="D1665" s="320"/>
      <c r="E1665" s="321"/>
      <c r="F1665" s="322"/>
      <c r="G1665" s="323"/>
    </row>
    <row r="1666" spans="1:7" s="247" customFormat="1" x14ac:dyDescent="0.2">
      <c r="A1666" s="319"/>
      <c r="B1666" s="319"/>
      <c r="C1666" s="319"/>
      <c r="D1666" s="320"/>
      <c r="E1666" s="321"/>
      <c r="F1666" s="322"/>
      <c r="G1666" s="323"/>
    </row>
    <row r="1667" spans="1:7" s="247" customFormat="1" x14ac:dyDescent="0.2">
      <c r="A1667" s="319"/>
      <c r="B1667" s="319"/>
      <c r="C1667" s="319"/>
      <c r="D1667" s="320"/>
      <c r="E1667" s="321"/>
      <c r="F1667" s="322"/>
      <c r="G1667" s="323"/>
    </row>
    <row r="1668" spans="1:7" s="247" customFormat="1" x14ac:dyDescent="0.2">
      <c r="A1668" s="319"/>
      <c r="B1668" s="319"/>
      <c r="C1668" s="319"/>
      <c r="D1668" s="320"/>
      <c r="E1668" s="321"/>
      <c r="F1668" s="322"/>
      <c r="G1668" s="323"/>
    </row>
    <row r="1669" spans="1:7" s="247" customFormat="1" x14ac:dyDescent="0.2">
      <c r="A1669" s="319"/>
      <c r="B1669" s="319"/>
      <c r="C1669" s="319"/>
      <c r="D1669" s="320"/>
      <c r="E1669" s="321"/>
      <c r="F1669" s="322"/>
      <c r="G1669" s="323"/>
    </row>
    <row r="1670" spans="1:7" s="247" customFormat="1" x14ac:dyDescent="0.2">
      <c r="A1670" s="319"/>
      <c r="B1670" s="319"/>
      <c r="C1670" s="319"/>
      <c r="D1670" s="320"/>
      <c r="E1670" s="321"/>
      <c r="F1670" s="322"/>
      <c r="G1670" s="323"/>
    </row>
    <row r="1671" spans="1:7" s="247" customFormat="1" x14ac:dyDescent="0.2">
      <c r="A1671" s="319"/>
      <c r="B1671" s="319"/>
      <c r="C1671" s="319"/>
      <c r="D1671" s="320"/>
      <c r="E1671" s="321"/>
      <c r="F1671" s="322"/>
      <c r="G1671" s="323"/>
    </row>
    <row r="1672" spans="1:7" s="247" customFormat="1" x14ac:dyDescent="0.2">
      <c r="A1672" s="319"/>
      <c r="B1672" s="319"/>
      <c r="C1672" s="319"/>
      <c r="D1672" s="320"/>
      <c r="E1672" s="321"/>
      <c r="F1672" s="322"/>
      <c r="G1672" s="323"/>
    </row>
    <row r="1673" spans="1:7" s="247" customFormat="1" x14ac:dyDescent="0.2">
      <c r="A1673" s="319"/>
      <c r="B1673" s="319"/>
      <c r="C1673" s="319"/>
      <c r="D1673" s="320"/>
      <c r="E1673" s="321"/>
      <c r="F1673" s="322"/>
      <c r="G1673" s="323"/>
    </row>
    <row r="1674" spans="1:7" s="247" customFormat="1" x14ac:dyDescent="0.2">
      <c r="A1674" s="319"/>
      <c r="B1674" s="319"/>
      <c r="C1674" s="319"/>
      <c r="D1674" s="320"/>
      <c r="E1674" s="321"/>
      <c r="F1674" s="322"/>
      <c r="G1674" s="323"/>
    </row>
    <row r="1675" spans="1:7" s="247" customFormat="1" x14ac:dyDescent="0.2">
      <c r="A1675" s="319"/>
      <c r="B1675" s="319"/>
      <c r="C1675" s="319"/>
      <c r="D1675" s="320"/>
      <c r="E1675" s="321"/>
      <c r="F1675" s="322"/>
      <c r="G1675" s="323"/>
    </row>
    <row r="1676" spans="1:7" s="247" customFormat="1" x14ac:dyDescent="0.2">
      <c r="A1676" s="319"/>
      <c r="B1676" s="319"/>
      <c r="C1676" s="319"/>
      <c r="D1676" s="320"/>
      <c r="E1676" s="321"/>
      <c r="F1676" s="322"/>
      <c r="G1676" s="323"/>
    </row>
    <row r="1677" spans="1:7" s="247" customFormat="1" x14ac:dyDescent="0.2">
      <c r="A1677" s="319"/>
      <c r="B1677" s="319"/>
      <c r="C1677" s="319"/>
      <c r="D1677" s="320"/>
      <c r="E1677" s="321"/>
      <c r="F1677" s="322"/>
      <c r="G1677" s="323"/>
    </row>
    <row r="1678" spans="1:7" s="247" customFormat="1" x14ac:dyDescent="0.2">
      <c r="A1678" s="319"/>
      <c r="B1678" s="319"/>
      <c r="C1678" s="319"/>
      <c r="D1678" s="320"/>
      <c r="E1678" s="321"/>
      <c r="F1678" s="322"/>
      <c r="G1678" s="323"/>
    </row>
    <row r="1679" spans="1:7" s="247" customFormat="1" x14ac:dyDescent="0.2">
      <c r="A1679" s="319"/>
      <c r="B1679" s="319"/>
      <c r="C1679" s="319"/>
      <c r="D1679" s="320"/>
      <c r="E1679" s="321"/>
      <c r="F1679" s="322"/>
      <c r="G1679" s="323"/>
    </row>
    <row r="1680" spans="1:7" s="247" customFormat="1" x14ac:dyDescent="0.2">
      <c r="A1680" s="319"/>
      <c r="B1680" s="319"/>
      <c r="C1680" s="319"/>
      <c r="D1680" s="320"/>
      <c r="E1680" s="321"/>
      <c r="F1680" s="322"/>
      <c r="G1680" s="323"/>
    </row>
    <row r="1681" spans="1:7" s="247" customFormat="1" x14ac:dyDescent="0.2">
      <c r="A1681" s="319"/>
      <c r="B1681" s="319"/>
      <c r="C1681" s="319"/>
      <c r="D1681" s="320"/>
      <c r="E1681" s="321"/>
      <c r="F1681" s="322"/>
      <c r="G1681" s="323"/>
    </row>
    <row r="1682" spans="1:7" s="247" customFormat="1" x14ac:dyDescent="0.2">
      <c r="A1682" s="319"/>
      <c r="B1682" s="319"/>
      <c r="C1682" s="319"/>
      <c r="D1682" s="320"/>
      <c r="E1682" s="321"/>
      <c r="F1682" s="322"/>
      <c r="G1682" s="323"/>
    </row>
    <row r="1683" spans="1:7" s="247" customFormat="1" x14ac:dyDescent="0.2">
      <c r="A1683" s="319"/>
      <c r="B1683" s="319"/>
      <c r="C1683" s="319"/>
      <c r="D1683" s="320"/>
      <c r="E1683" s="321"/>
      <c r="F1683" s="322"/>
      <c r="G1683" s="323"/>
    </row>
    <row r="1684" spans="1:7" s="247" customFormat="1" x14ac:dyDescent="0.2">
      <c r="A1684" s="319"/>
      <c r="B1684" s="319"/>
      <c r="C1684" s="319"/>
      <c r="D1684" s="320"/>
      <c r="E1684" s="321"/>
      <c r="F1684" s="322"/>
      <c r="G1684" s="323"/>
    </row>
    <row r="1685" spans="1:7" s="247" customFormat="1" x14ac:dyDescent="0.2">
      <c r="A1685" s="319"/>
      <c r="B1685" s="319"/>
      <c r="C1685" s="319"/>
      <c r="D1685" s="320"/>
      <c r="E1685" s="321"/>
      <c r="F1685" s="322"/>
      <c r="G1685" s="323"/>
    </row>
    <row r="1686" spans="1:7" s="247" customFormat="1" x14ac:dyDescent="0.2">
      <c r="A1686" s="319"/>
      <c r="B1686" s="319"/>
      <c r="C1686" s="319"/>
      <c r="D1686" s="320"/>
      <c r="E1686" s="321"/>
      <c r="F1686" s="322"/>
      <c r="G1686" s="323"/>
    </row>
    <row r="1687" spans="1:7" s="247" customFormat="1" x14ac:dyDescent="0.2">
      <c r="A1687" s="319"/>
      <c r="B1687" s="319"/>
      <c r="C1687" s="319"/>
      <c r="D1687" s="320"/>
      <c r="E1687" s="321"/>
      <c r="F1687" s="322"/>
      <c r="G1687" s="323"/>
    </row>
    <row r="1688" spans="1:7" s="247" customFormat="1" x14ac:dyDescent="0.2">
      <c r="A1688" s="319"/>
      <c r="B1688" s="319"/>
      <c r="C1688" s="319"/>
      <c r="D1688" s="320"/>
      <c r="E1688" s="321"/>
      <c r="F1688" s="322"/>
      <c r="G1688" s="323"/>
    </row>
    <row r="1689" spans="1:7" s="247" customFormat="1" x14ac:dyDescent="0.2">
      <c r="A1689" s="319"/>
      <c r="B1689" s="319"/>
      <c r="C1689" s="319"/>
      <c r="D1689" s="320"/>
      <c r="E1689" s="321"/>
      <c r="F1689" s="322"/>
      <c r="G1689" s="323"/>
    </row>
    <row r="1690" spans="1:7" s="247" customFormat="1" x14ac:dyDescent="0.2">
      <c r="A1690" s="319"/>
      <c r="B1690" s="319"/>
      <c r="C1690" s="319"/>
      <c r="D1690" s="320"/>
      <c r="E1690" s="321"/>
      <c r="F1690" s="322"/>
      <c r="G1690" s="323"/>
    </row>
    <row r="1691" spans="1:7" s="247" customFormat="1" x14ac:dyDescent="0.2">
      <c r="A1691" s="319"/>
      <c r="B1691" s="319"/>
      <c r="C1691" s="319"/>
      <c r="D1691" s="320"/>
      <c r="E1691" s="321"/>
      <c r="F1691" s="322"/>
      <c r="G1691" s="323"/>
    </row>
    <row r="1692" spans="1:7" s="247" customFormat="1" x14ac:dyDescent="0.2">
      <c r="A1692" s="319"/>
      <c r="B1692" s="319"/>
      <c r="C1692" s="319"/>
      <c r="D1692" s="320"/>
      <c r="E1692" s="321"/>
      <c r="F1692" s="322"/>
      <c r="G1692" s="323"/>
    </row>
    <row r="1693" spans="1:7" s="247" customFormat="1" x14ac:dyDescent="0.2">
      <c r="A1693" s="319"/>
      <c r="B1693" s="319"/>
      <c r="C1693" s="319"/>
      <c r="D1693" s="320"/>
      <c r="E1693" s="321"/>
      <c r="F1693" s="322"/>
      <c r="G1693" s="323"/>
    </row>
    <row r="1694" spans="1:7" s="247" customFormat="1" x14ac:dyDescent="0.2">
      <c r="A1694" s="319"/>
      <c r="B1694" s="319"/>
      <c r="C1694" s="319"/>
      <c r="D1694" s="320"/>
      <c r="E1694" s="321"/>
      <c r="F1694" s="322"/>
      <c r="G1694" s="323"/>
    </row>
    <row r="1695" spans="1:7" s="247" customFormat="1" x14ac:dyDescent="0.2">
      <c r="A1695" s="319"/>
      <c r="B1695" s="319"/>
      <c r="C1695" s="319"/>
      <c r="D1695" s="320"/>
      <c r="E1695" s="321"/>
      <c r="F1695" s="322"/>
      <c r="G1695" s="323"/>
    </row>
    <row r="1696" spans="1:7" s="247" customFormat="1" x14ac:dyDescent="0.2">
      <c r="A1696" s="319"/>
      <c r="B1696" s="319"/>
      <c r="C1696" s="319"/>
      <c r="D1696" s="320"/>
      <c r="E1696" s="321"/>
      <c r="F1696" s="322"/>
      <c r="G1696" s="323"/>
    </row>
    <row r="1697" spans="1:7" s="247" customFormat="1" x14ac:dyDescent="0.2">
      <c r="A1697" s="319"/>
      <c r="B1697" s="319"/>
      <c r="C1697" s="319"/>
      <c r="D1697" s="320"/>
      <c r="E1697" s="321"/>
      <c r="F1697" s="322"/>
      <c r="G1697" s="323"/>
    </row>
    <row r="1698" spans="1:7" s="247" customFormat="1" x14ac:dyDescent="0.2">
      <c r="A1698" s="319"/>
      <c r="B1698" s="319"/>
      <c r="C1698" s="319"/>
      <c r="D1698" s="320"/>
      <c r="E1698" s="321"/>
      <c r="F1698" s="322"/>
      <c r="G1698" s="323"/>
    </row>
    <row r="1699" spans="1:7" s="247" customFormat="1" x14ac:dyDescent="0.2">
      <c r="A1699" s="319"/>
      <c r="B1699" s="319"/>
      <c r="C1699" s="319"/>
      <c r="D1699" s="320"/>
      <c r="E1699" s="321"/>
      <c r="F1699" s="322"/>
      <c r="G1699" s="323"/>
    </row>
    <row r="1700" spans="1:7" s="247" customFormat="1" x14ac:dyDescent="0.2">
      <c r="A1700" s="319"/>
      <c r="B1700" s="319"/>
      <c r="C1700" s="319"/>
      <c r="D1700" s="320"/>
      <c r="E1700" s="321"/>
      <c r="F1700" s="322"/>
      <c r="G1700" s="323"/>
    </row>
    <row r="1701" spans="1:7" s="247" customFormat="1" x14ac:dyDescent="0.2">
      <c r="A1701" s="319"/>
      <c r="B1701" s="319"/>
      <c r="C1701" s="319"/>
      <c r="D1701" s="320"/>
      <c r="E1701" s="321"/>
      <c r="F1701" s="322"/>
      <c r="G1701" s="323"/>
    </row>
    <row r="1702" spans="1:7" s="247" customFormat="1" x14ac:dyDescent="0.2">
      <c r="A1702" s="319"/>
      <c r="B1702" s="319"/>
      <c r="C1702" s="319"/>
      <c r="D1702" s="320"/>
      <c r="E1702" s="321"/>
      <c r="F1702" s="322"/>
      <c r="G1702" s="323"/>
    </row>
    <row r="1703" spans="1:7" s="247" customFormat="1" x14ac:dyDescent="0.2">
      <c r="A1703" s="319"/>
      <c r="B1703" s="319"/>
      <c r="C1703" s="319"/>
      <c r="D1703" s="320"/>
      <c r="E1703" s="321"/>
      <c r="F1703" s="322"/>
      <c r="G1703" s="323"/>
    </row>
    <row r="1704" spans="1:7" s="247" customFormat="1" x14ac:dyDescent="0.2">
      <c r="A1704" s="319"/>
      <c r="B1704" s="319"/>
      <c r="C1704" s="319"/>
      <c r="D1704" s="320"/>
      <c r="E1704" s="321"/>
      <c r="F1704" s="322"/>
      <c r="G1704" s="323"/>
    </row>
    <row r="1705" spans="1:7" s="247" customFormat="1" x14ac:dyDescent="0.2">
      <c r="A1705" s="319"/>
      <c r="B1705" s="319"/>
      <c r="C1705" s="319"/>
      <c r="D1705" s="320"/>
      <c r="E1705" s="321"/>
      <c r="F1705" s="322"/>
      <c r="G1705" s="323"/>
    </row>
    <row r="1706" spans="1:7" s="247" customFormat="1" x14ac:dyDescent="0.2">
      <c r="A1706" s="319"/>
      <c r="B1706" s="319"/>
      <c r="C1706" s="319"/>
      <c r="D1706" s="320"/>
      <c r="E1706" s="321"/>
      <c r="F1706" s="322"/>
      <c r="G1706" s="323"/>
    </row>
    <row r="1707" spans="1:7" s="247" customFormat="1" x14ac:dyDescent="0.2">
      <c r="A1707" s="319"/>
      <c r="B1707" s="319"/>
      <c r="C1707" s="319"/>
      <c r="D1707" s="320"/>
      <c r="E1707" s="321"/>
      <c r="F1707" s="322"/>
      <c r="G1707" s="323"/>
    </row>
    <row r="1708" spans="1:7" s="247" customFormat="1" x14ac:dyDescent="0.2">
      <c r="A1708" s="319"/>
      <c r="B1708" s="319"/>
      <c r="C1708" s="319"/>
      <c r="D1708" s="320"/>
      <c r="E1708" s="321"/>
      <c r="F1708" s="322"/>
      <c r="G1708" s="323"/>
    </row>
    <row r="1709" spans="1:7" s="247" customFormat="1" x14ac:dyDescent="0.2">
      <c r="A1709" s="319"/>
      <c r="B1709" s="319"/>
      <c r="C1709" s="319"/>
      <c r="D1709" s="320"/>
      <c r="E1709" s="321"/>
      <c r="F1709" s="322"/>
      <c r="G1709" s="323"/>
    </row>
    <row r="1710" spans="1:7" s="247" customFormat="1" x14ac:dyDescent="0.2">
      <c r="A1710" s="319"/>
      <c r="B1710" s="319"/>
      <c r="C1710" s="319"/>
      <c r="D1710" s="320"/>
      <c r="E1710" s="321"/>
      <c r="F1710" s="322"/>
      <c r="G1710" s="323"/>
    </row>
    <row r="1711" spans="1:7" s="247" customFormat="1" x14ac:dyDescent="0.2">
      <c r="A1711" s="319"/>
      <c r="B1711" s="319"/>
      <c r="C1711" s="319"/>
      <c r="D1711" s="320"/>
      <c r="E1711" s="321"/>
      <c r="F1711" s="322"/>
      <c r="G1711" s="323"/>
    </row>
    <row r="1712" spans="1:7" s="247" customFormat="1" x14ac:dyDescent="0.2">
      <c r="A1712" s="319"/>
      <c r="B1712" s="319"/>
      <c r="C1712" s="319"/>
      <c r="D1712" s="320"/>
      <c r="E1712" s="321"/>
      <c r="F1712" s="322"/>
      <c r="G1712" s="323"/>
    </row>
    <row r="1713" spans="1:7" s="247" customFormat="1" x14ac:dyDescent="0.2">
      <c r="A1713" s="319"/>
      <c r="B1713" s="319"/>
      <c r="C1713" s="319"/>
      <c r="D1713" s="320"/>
      <c r="E1713" s="321"/>
      <c r="F1713" s="322"/>
      <c r="G1713" s="323"/>
    </row>
    <row r="1714" spans="1:7" s="247" customFormat="1" x14ac:dyDescent="0.2">
      <c r="A1714" s="319"/>
      <c r="B1714" s="319"/>
      <c r="C1714" s="319"/>
      <c r="D1714" s="320"/>
      <c r="E1714" s="321"/>
      <c r="F1714" s="322"/>
      <c r="G1714" s="323"/>
    </row>
    <row r="1715" spans="1:7" s="247" customFormat="1" x14ac:dyDescent="0.2">
      <c r="A1715" s="319"/>
      <c r="B1715" s="319"/>
      <c r="C1715" s="319"/>
      <c r="D1715" s="320"/>
      <c r="E1715" s="321"/>
      <c r="F1715" s="322"/>
      <c r="G1715" s="323"/>
    </row>
    <row r="1716" spans="1:7" s="247" customFormat="1" x14ac:dyDescent="0.2">
      <c r="A1716" s="319"/>
      <c r="B1716" s="319"/>
      <c r="C1716" s="319"/>
      <c r="D1716" s="320"/>
      <c r="E1716" s="321"/>
      <c r="F1716" s="322"/>
      <c r="G1716" s="323"/>
    </row>
    <row r="1717" spans="1:7" s="247" customFormat="1" x14ac:dyDescent="0.2">
      <c r="A1717" s="319"/>
      <c r="B1717" s="319"/>
      <c r="C1717" s="319"/>
      <c r="D1717" s="320"/>
      <c r="E1717" s="321"/>
      <c r="F1717" s="322"/>
      <c r="G1717" s="323"/>
    </row>
    <row r="1718" spans="1:7" s="247" customFormat="1" x14ac:dyDescent="0.2">
      <c r="A1718" s="319"/>
      <c r="B1718" s="319"/>
      <c r="C1718" s="319"/>
      <c r="D1718" s="320"/>
      <c r="E1718" s="321"/>
      <c r="F1718" s="322"/>
      <c r="G1718" s="323"/>
    </row>
    <row r="1719" spans="1:7" s="247" customFormat="1" x14ac:dyDescent="0.2">
      <c r="A1719" s="319"/>
      <c r="B1719" s="319"/>
      <c r="C1719" s="319"/>
      <c r="D1719" s="320"/>
      <c r="E1719" s="321"/>
      <c r="F1719" s="322"/>
      <c r="G1719" s="323"/>
    </row>
    <row r="1720" spans="1:7" s="247" customFormat="1" x14ac:dyDescent="0.2">
      <c r="A1720" s="319"/>
      <c r="B1720" s="319"/>
      <c r="C1720" s="319"/>
      <c r="D1720" s="320"/>
      <c r="E1720" s="321"/>
      <c r="F1720" s="322"/>
      <c r="G1720" s="323"/>
    </row>
    <row r="1721" spans="1:7" s="247" customFormat="1" x14ac:dyDescent="0.2">
      <c r="A1721" s="319"/>
      <c r="B1721" s="319"/>
      <c r="C1721" s="319"/>
      <c r="D1721" s="320"/>
      <c r="E1721" s="321"/>
      <c r="F1721" s="322"/>
      <c r="G1721" s="323"/>
    </row>
    <row r="1722" spans="1:7" s="247" customFormat="1" x14ac:dyDescent="0.2">
      <c r="A1722" s="319"/>
      <c r="B1722" s="319"/>
      <c r="C1722" s="319"/>
      <c r="D1722" s="320"/>
      <c r="E1722" s="321"/>
      <c r="F1722" s="322"/>
      <c r="G1722" s="323"/>
    </row>
    <row r="1723" spans="1:7" s="247" customFormat="1" x14ac:dyDescent="0.2">
      <c r="A1723" s="319"/>
      <c r="B1723" s="319"/>
      <c r="C1723" s="319"/>
      <c r="D1723" s="320"/>
      <c r="E1723" s="321"/>
      <c r="F1723" s="322"/>
      <c r="G1723" s="323"/>
    </row>
    <row r="1724" spans="1:7" s="247" customFormat="1" x14ac:dyDescent="0.2">
      <c r="A1724" s="319"/>
      <c r="B1724" s="319"/>
      <c r="C1724" s="319"/>
      <c r="D1724" s="320"/>
      <c r="E1724" s="321"/>
      <c r="F1724" s="322"/>
      <c r="G1724" s="323"/>
    </row>
    <row r="1725" spans="1:7" s="247" customFormat="1" x14ac:dyDescent="0.2">
      <c r="A1725" s="319"/>
      <c r="B1725" s="319"/>
      <c r="C1725" s="319"/>
      <c r="D1725" s="320"/>
      <c r="E1725" s="321"/>
      <c r="F1725" s="322"/>
      <c r="G1725" s="323"/>
    </row>
    <row r="1726" spans="1:7" s="247" customFormat="1" x14ac:dyDescent="0.2">
      <c r="A1726" s="319"/>
      <c r="B1726" s="319"/>
      <c r="C1726" s="319"/>
      <c r="D1726" s="320"/>
      <c r="E1726" s="321"/>
      <c r="F1726" s="322"/>
      <c r="G1726" s="323"/>
    </row>
    <row r="1727" spans="1:7" s="247" customFormat="1" x14ac:dyDescent="0.2">
      <c r="A1727" s="319"/>
      <c r="B1727" s="319"/>
      <c r="C1727" s="319"/>
      <c r="D1727" s="320"/>
      <c r="E1727" s="321"/>
      <c r="F1727" s="322"/>
      <c r="G1727" s="323"/>
    </row>
    <row r="1728" spans="1:7" s="247" customFormat="1" x14ac:dyDescent="0.2">
      <c r="A1728" s="319"/>
      <c r="B1728" s="319"/>
      <c r="C1728" s="319"/>
      <c r="D1728" s="320"/>
      <c r="E1728" s="321"/>
      <c r="F1728" s="322"/>
      <c r="G1728" s="323"/>
    </row>
    <row r="1729" spans="1:7" s="247" customFormat="1" x14ac:dyDescent="0.2">
      <c r="A1729" s="319"/>
      <c r="B1729" s="319"/>
      <c r="C1729" s="319"/>
      <c r="D1729" s="320"/>
      <c r="E1729" s="321"/>
      <c r="F1729" s="322"/>
      <c r="G1729" s="323"/>
    </row>
    <row r="1730" spans="1:7" s="247" customFormat="1" x14ac:dyDescent="0.2">
      <c r="A1730" s="319"/>
      <c r="B1730" s="319"/>
      <c r="C1730" s="319"/>
      <c r="D1730" s="320"/>
      <c r="E1730" s="321"/>
      <c r="F1730" s="322"/>
      <c r="G1730" s="323"/>
    </row>
    <row r="1731" spans="1:7" s="247" customFormat="1" x14ac:dyDescent="0.2">
      <c r="A1731" s="319"/>
      <c r="B1731" s="319"/>
      <c r="C1731" s="319"/>
      <c r="D1731" s="320"/>
      <c r="E1731" s="321"/>
      <c r="F1731" s="322"/>
      <c r="G1731" s="323"/>
    </row>
    <row r="1732" spans="1:7" s="247" customFormat="1" x14ac:dyDescent="0.2">
      <c r="A1732" s="319"/>
      <c r="B1732" s="319"/>
      <c r="C1732" s="319"/>
      <c r="D1732" s="320"/>
      <c r="E1732" s="321"/>
      <c r="F1732" s="322"/>
      <c r="G1732" s="323"/>
    </row>
    <row r="1733" spans="1:7" s="247" customFormat="1" x14ac:dyDescent="0.2">
      <c r="A1733" s="319"/>
      <c r="B1733" s="319"/>
      <c r="C1733" s="319"/>
      <c r="D1733" s="320"/>
      <c r="E1733" s="321"/>
      <c r="F1733" s="322"/>
      <c r="G1733" s="323"/>
    </row>
    <row r="1734" spans="1:7" s="247" customFormat="1" x14ac:dyDescent="0.2">
      <c r="A1734" s="319"/>
      <c r="B1734" s="319"/>
      <c r="C1734" s="319"/>
      <c r="D1734" s="320"/>
      <c r="E1734" s="321"/>
      <c r="F1734" s="322"/>
      <c r="G1734" s="323"/>
    </row>
    <row r="1735" spans="1:7" s="247" customFormat="1" x14ac:dyDescent="0.2">
      <c r="A1735" s="319"/>
      <c r="B1735" s="319"/>
      <c r="C1735" s="319"/>
      <c r="D1735" s="320"/>
      <c r="E1735" s="321"/>
      <c r="F1735" s="322"/>
      <c r="G1735" s="323"/>
    </row>
    <row r="1736" spans="1:7" s="247" customFormat="1" x14ac:dyDescent="0.2">
      <c r="A1736" s="319"/>
      <c r="B1736" s="319"/>
      <c r="C1736" s="319"/>
      <c r="D1736" s="320"/>
      <c r="E1736" s="321"/>
      <c r="F1736" s="322"/>
      <c r="G1736" s="323"/>
    </row>
    <row r="1737" spans="1:7" s="247" customFormat="1" x14ac:dyDescent="0.2">
      <c r="A1737" s="319"/>
      <c r="B1737" s="319"/>
      <c r="C1737" s="319"/>
      <c r="D1737" s="320"/>
      <c r="E1737" s="321"/>
      <c r="F1737" s="322"/>
      <c r="G1737" s="323"/>
    </row>
    <row r="1738" spans="1:7" s="247" customFormat="1" x14ac:dyDescent="0.2">
      <c r="A1738" s="319"/>
      <c r="B1738" s="319"/>
      <c r="C1738" s="319"/>
      <c r="D1738" s="320"/>
      <c r="E1738" s="321"/>
      <c r="F1738" s="322"/>
      <c r="G1738" s="323"/>
    </row>
    <row r="1739" spans="1:7" s="247" customFormat="1" x14ac:dyDescent="0.2">
      <c r="A1739" s="319"/>
      <c r="B1739" s="319"/>
      <c r="C1739" s="319"/>
      <c r="D1739" s="320"/>
      <c r="E1739" s="321"/>
      <c r="F1739" s="322"/>
      <c r="G1739" s="323"/>
    </row>
    <row r="1740" spans="1:7" s="247" customFormat="1" x14ac:dyDescent="0.2">
      <c r="A1740" s="319"/>
      <c r="B1740" s="319"/>
      <c r="C1740" s="319"/>
      <c r="D1740" s="320"/>
      <c r="E1740" s="321"/>
      <c r="F1740" s="322"/>
      <c r="G1740" s="323"/>
    </row>
    <row r="1741" spans="1:7" s="247" customFormat="1" x14ac:dyDescent="0.2">
      <c r="A1741" s="319"/>
      <c r="B1741" s="319"/>
      <c r="C1741" s="319"/>
      <c r="D1741" s="320"/>
      <c r="E1741" s="321"/>
      <c r="F1741" s="322"/>
      <c r="G1741" s="323"/>
    </row>
    <row r="1742" spans="1:7" s="247" customFormat="1" x14ac:dyDescent="0.2">
      <c r="A1742" s="319"/>
      <c r="B1742" s="319"/>
      <c r="C1742" s="319"/>
      <c r="D1742" s="320"/>
      <c r="E1742" s="321"/>
      <c r="F1742" s="322"/>
      <c r="G1742" s="323"/>
    </row>
    <row r="1743" spans="1:7" s="247" customFormat="1" x14ac:dyDescent="0.2">
      <c r="A1743" s="319"/>
      <c r="B1743" s="319"/>
      <c r="C1743" s="319"/>
      <c r="D1743" s="320"/>
      <c r="E1743" s="321"/>
      <c r="F1743" s="322"/>
      <c r="G1743" s="323"/>
    </row>
    <row r="1744" spans="1:7" s="247" customFormat="1" x14ac:dyDescent="0.2">
      <c r="A1744" s="319"/>
      <c r="B1744" s="319"/>
      <c r="C1744" s="319"/>
      <c r="D1744" s="320"/>
      <c r="E1744" s="321"/>
      <c r="F1744" s="322"/>
      <c r="G1744" s="323"/>
    </row>
    <row r="1745" spans="1:7" s="247" customFormat="1" x14ac:dyDescent="0.2">
      <c r="A1745" s="319"/>
      <c r="B1745" s="319"/>
      <c r="C1745" s="319"/>
      <c r="D1745" s="320"/>
      <c r="E1745" s="321"/>
      <c r="F1745" s="322"/>
      <c r="G1745" s="323"/>
    </row>
    <row r="1746" spans="1:7" s="247" customFormat="1" x14ac:dyDescent="0.2">
      <c r="A1746" s="319"/>
      <c r="B1746" s="319"/>
      <c r="C1746" s="319"/>
      <c r="D1746" s="320"/>
      <c r="E1746" s="321"/>
      <c r="F1746" s="322"/>
      <c r="G1746" s="323"/>
    </row>
    <row r="1747" spans="1:7" s="247" customFormat="1" x14ac:dyDescent="0.2">
      <c r="A1747" s="319"/>
      <c r="B1747" s="319"/>
      <c r="C1747" s="319"/>
      <c r="D1747" s="320"/>
      <c r="E1747" s="321"/>
      <c r="F1747" s="322"/>
      <c r="G1747" s="323"/>
    </row>
    <row r="1748" spans="1:7" s="247" customFormat="1" x14ac:dyDescent="0.2">
      <c r="A1748" s="319"/>
      <c r="B1748" s="319"/>
      <c r="C1748" s="319"/>
      <c r="D1748" s="320"/>
      <c r="E1748" s="321"/>
      <c r="F1748" s="322"/>
      <c r="G1748" s="323"/>
    </row>
    <row r="1749" spans="1:7" s="247" customFormat="1" x14ac:dyDescent="0.2">
      <c r="A1749" s="319"/>
      <c r="B1749" s="319"/>
      <c r="C1749" s="319"/>
      <c r="D1749" s="320"/>
      <c r="E1749" s="321"/>
      <c r="F1749" s="322"/>
      <c r="G1749" s="323"/>
    </row>
    <row r="1750" spans="1:7" s="247" customFormat="1" x14ac:dyDescent="0.2">
      <c r="A1750" s="319"/>
      <c r="B1750" s="319"/>
      <c r="C1750" s="319"/>
      <c r="D1750" s="320"/>
      <c r="E1750" s="321"/>
      <c r="F1750" s="322"/>
      <c r="G1750" s="323"/>
    </row>
    <row r="1751" spans="1:7" s="247" customFormat="1" x14ac:dyDescent="0.2">
      <c r="A1751" s="319"/>
      <c r="B1751" s="319"/>
      <c r="C1751" s="319"/>
      <c r="D1751" s="320"/>
      <c r="E1751" s="321"/>
      <c r="F1751" s="322"/>
      <c r="G1751" s="323"/>
    </row>
    <row r="1752" spans="1:7" s="247" customFormat="1" x14ac:dyDescent="0.2">
      <c r="A1752" s="319"/>
      <c r="B1752" s="319"/>
      <c r="C1752" s="319"/>
      <c r="D1752" s="320"/>
      <c r="E1752" s="321"/>
      <c r="F1752" s="322"/>
      <c r="G1752" s="323"/>
    </row>
    <row r="1753" spans="1:7" s="247" customFormat="1" x14ac:dyDescent="0.2">
      <c r="A1753" s="319"/>
      <c r="B1753" s="319"/>
      <c r="C1753" s="319"/>
      <c r="D1753" s="320"/>
      <c r="E1753" s="321"/>
      <c r="F1753" s="322"/>
      <c r="G1753" s="323"/>
    </row>
    <row r="1754" spans="1:7" s="247" customFormat="1" x14ac:dyDescent="0.2">
      <c r="A1754" s="319"/>
      <c r="B1754" s="319"/>
      <c r="C1754" s="319"/>
      <c r="D1754" s="320"/>
      <c r="E1754" s="321"/>
      <c r="F1754" s="322"/>
      <c r="G1754" s="323"/>
    </row>
    <row r="1755" spans="1:7" s="247" customFormat="1" x14ac:dyDescent="0.2">
      <c r="A1755" s="319"/>
      <c r="B1755" s="319"/>
      <c r="C1755" s="319"/>
      <c r="D1755" s="320"/>
      <c r="E1755" s="321"/>
      <c r="F1755" s="322"/>
      <c r="G1755" s="323"/>
    </row>
    <row r="1756" spans="1:7" s="247" customFormat="1" x14ac:dyDescent="0.2">
      <c r="A1756" s="319"/>
      <c r="B1756" s="319"/>
      <c r="C1756" s="319"/>
      <c r="D1756" s="320"/>
      <c r="E1756" s="321"/>
      <c r="F1756" s="322"/>
      <c r="G1756" s="323"/>
    </row>
    <row r="1757" spans="1:7" s="247" customFormat="1" x14ac:dyDescent="0.2">
      <c r="A1757" s="319"/>
      <c r="B1757" s="319"/>
      <c r="C1757" s="319"/>
      <c r="D1757" s="320"/>
      <c r="E1757" s="321"/>
      <c r="F1757" s="322"/>
      <c r="G1757" s="323"/>
    </row>
    <row r="1758" spans="1:7" s="247" customFormat="1" x14ac:dyDescent="0.2">
      <c r="A1758" s="319"/>
      <c r="B1758" s="319"/>
      <c r="C1758" s="319"/>
      <c r="D1758" s="320"/>
      <c r="E1758" s="321"/>
      <c r="F1758" s="322"/>
      <c r="G1758" s="323"/>
    </row>
    <row r="1759" spans="1:7" s="247" customFormat="1" x14ac:dyDescent="0.2">
      <c r="A1759" s="319"/>
      <c r="B1759" s="319"/>
      <c r="C1759" s="319"/>
      <c r="D1759" s="320"/>
      <c r="E1759" s="321"/>
      <c r="F1759" s="322"/>
      <c r="G1759" s="323"/>
    </row>
    <row r="1760" spans="1:7" s="247" customFormat="1" x14ac:dyDescent="0.2">
      <c r="A1760" s="319"/>
      <c r="B1760" s="319"/>
      <c r="C1760" s="319"/>
      <c r="D1760" s="320"/>
      <c r="E1760" s="321"/>
      <c r="F1760" s="322"/>
      <c r="G1760" s="323"/>
    </row>
    <row r="1761" spans="1:7" s="247" customFormat="1" x14ac:dyDescent="0.2">
      <c r="A1761" s="319"/>
      <c r="B1761" s="319"/>
      <c r="C1761" s="319"/>
      <c r="D1761" s="320"/>
      <c r="E1761" s="321"/>
      <c r="F1761" s="322"/>
      <c r="G1761" s="323"/>
    </row>
    <row r="1762" spans="1:7" s="247" customFormat="1" x14ac:dyDescent="0.2">
      <c r="A1762" s="319"/>
      <c r="B1762" s="319"/>
      <c r="C1762" s="319"/>
      <c r="D1762" s="320"/>
      <c r="E1762" s="321"/>
      <c r="F1762" s="322"/>
      <c r="G1762" s="323"/>
    </row>
    <row r="1763" spans="1:7" s="247" customFormat="1" x14ac:dyDescent="0.2">
      <c r="A1763" s="319"/>
      <c r="B1763" s="319"/>
      <c r="C1763" s="319"/>
      <c r="D1763" s="320"/>
      <c r="E1763" s="321"/>
      <c r="F1763" s="322"/>
      <c r="G1763" s="323"/>
    </row>
    <row r="1764" spans="1:7" s="247" customFormat="1" x14ac:dyDescent="0.2">
      <c r="A1764" s="319"/>
      <c r="B1764" s="319"/>
      <c r="C1764" s="319"/>
      <c r="D1764" s="320"/>
      <c r="E1764" s="321"/>
      <c r="F1764" s="322"/>
      <c r="G1764" s="323"/>
    </row>
    <row r="1765" spans="1:7" s="247" customFormat="1" x14ac:dyDescent="0.2">
      <c r="A1765" s="319"/>
      <c r="B1765" s="319"/>
      <c r="C1765" s="319"/>
      <c r="D1765" s="320"/>
      <c r="E1765" s="321"/>
      <c r="F1765" s="322"/>
      <c r="G1765" s="323"/>
    </row>
    <row r="1766" spans="1:7" s="247" customFormat="1" x14ac:dyDescent="0.2">
      <c r="A1766" s="319"/>
      <c r="B1766" s="319"/>
      <c r="C1766" s="319"/>
      <c r="D1766" s="320"/>
      <c r="E1766" s="321"/>
      <c r="F1766" s="322"/>
      <c r="G1766" s="323"/>
    </row>
    <row r="1767" spans="1:7" s="247" customFormat="1" x14ac:dyDescent="0.2">
      <c r="A1767" s="319"/>
      <c r="B1767" s="319"/>
      <c r="C1767" s="319"/>
      <c r="D1767" s="320"/>
      <c r="E1767" s="321"/>
      <c r="F1767" s="322"/>
      <c r="G1767" s="323"/>
    </row>
    <row r="1768" spans="1:7" s="247" customFormat="1" x14ac:dyDescent="0.2">
      <c r="A1768" s="319"/>
      <c r="B1768" s="319"/>
      <c r="C1768" s="319"/>
      <c r="D1768" s="320"/>
      <c r="E1768" s="321"/>
      <c r="F1768" s="322"/>
      <c r="G1768" s="323"/>
    </row>
    <row r="1769" spans="1:7" s="247" customFormat="1" x14ac:dyDescent="0.2">
      <c r="A1769" s="319"/>
      <c r="B1769" s="319"/>
      <c r="C1769" s="319"/>
      <c r="D1769" s="320"/>
      <c r="E1769" s="321"/>
      <c r="F1769" s="322"/>
      <c r="G1769" s="323"/>
    </row>
    <row r="1770" spans="1:7" s="247" customFormat="1" x14ac:dyDescent="0.2">
      <c r="A1770" s="319"/>
      <c r="B1770" s="319"/>
      <c r="C1770" s="319"/>
      <c r="D1770" s="320"/>
      <c r="E1770" s="321"/>
      <c r="F1770" s="322"/>
      <c r="G1770" s="323"/>
    </row>
    <row r="1771" spans="1:7" s="247" customFormat="1" x14ac:dyDescent="0.2">
      <c r="A1771" s="319"/>
      <c r="B1771" s="319"/>
      <c r="C1771" s="319"/>
      <c r="D1771" s="320"/>
      <c r="E1771" s="321"/>
      <c r="F1771" s="322"/>
      <c r="G1771" s="323"/>
    </row>
    <row r="1772" spans="1:7" s="247" customFormat="1" x14ac:dyDescent="0.2">
      <c r="A1772" s="319"/>
      <c r="B1772" s="319"/>
      <c r="C1772" s="319"/>
      <c r="D1772" s="320"/>
      <c r="E1772" s="321"/>
      <c r="F1772" s="322"/>
      <c r="G1772" s="323"/>
    </row>
    <row r="1773" spans="1:7" s="247" customFormat="1" x14ac:dyDescent="0.2">
      <c r="A1773" s="319"/>
      <c r="B1773" s="319"/>
      <c r="C1773" s="319"/>
      <c r="D1773" s="320"/>
      <c r="E1773" s="321"/>
      <c r="F1773" s="322"/>
      <c r="G1773" s="323"/>
    </row>
    <row r="1774" spans="1:7" s="247" customFormat="1" x14ac:dyDescent="0.2">
      <c r="A1774" s="319"/>
      <c r="B1774" s="319"/>
      <c r="C1774" s="319"/>
      <c r="D1774" s="320"/>
      <c r="E1774" s="321"/>
      <c r="F1774" s="322"/>
      <c r="G1774" s="323"/>
    </row>
    <row r="1775" spans="1:7" s="247" customFormat="1" x14ac:dyDescent="0.2">
      <c r="A1775" s="319"/>
      <c r="B1775" s="319"/>
      <c r="C1775" s="319"/>
      <c r="D1775" s="320"/>
      <c r="E1775" s="321"/>
      <c r="F1775" s="322"/>
      <c r="G1775" s="323"/>
    </row>
    <row r="1776" spans="1:7" s="247" customFormat="1" x14ac:dyDescent="0.2">
      <c r="A1776" s="319"/>
      <c r="B1776" s="319"/>
      <c r="C1776" s="319"/>
      <c r="D1776" s="320"/>
      <c r="E1776" s="321"/>
      <c r="F1776" s="322"/>
      <c r="G1776" s="323"/>
    </row>
    <row r="1777" spans="1:7" s="247" customFormat="1" x14ac:dyDescent="0.2">
      <c r="A1777" s="319"/>
      <c r="B1777" s="319"/>
      <c r="C1777" s="319"/>
      <c r="D1777" s="320"/>
      <c r="E1777" s="321"/>
      <c r="F1777" s="322"/>
      <c r="G1777" s="323"/>
    </row>
    <row r="1778" spans="1:7" s="247" customFormat="1" x14ac:dyDescent="0.2">
      <c r="A1778" s="319"/>
      <c r="B1778" s="319"/>
      <c r="C1778" s="319"/>
      <c r="D1778" s="320"/>
      <c r="E1778" s="321"/>
      <c r="F1778" s="322"/>
      <c r="G1778" s="323"/>
    </row>
    <row r="1779" spans="1:7" s="247" customFormat="1" x14ac:dyDescent="0.2">
      <c r="A1779" s="319"/>
      <c r="B1779" s="319"/>
      <c r="C1779" s="319"/>
      <c r="D1779" s="320"/>
      <c r="E1779" s="321"/>
      <c r="F1779" s="322"/>
      <c r="G1779" s="323"/>
    </row>
    <row r="1780" spans="1:7" s="247" customFormat="1" x14ac:dyDescent="0.2">
      <c r="A1780" s="319"/>
      <c r="B1780" s="319"/>
      <c r="C1780" s="319"/>
      <c r="D1780" s="320"/>
      <c r="E1780" s="321"/>
      <c r="F1780" s="322"/>
      <c r="G1780" s="323"/>
    </row>
    <row r="1781" spans="1:7" s="247" customFormat="1" x14ac:dyDescent="0.2">
      <c r="A1781" s="319"/>
      <c r="B1781" s="319"/>
      <c r="C1781" s="319"/>
      <c r="D1781" s="320"/>
      <c r="E1781" s="321"/>
      <c r="F1781" s="322"/>
      <c r="G1781" s="323"/>
    </row>
    <row r="1782" spans="1:7" s="247" customFormat="1" x14ac:dyDescent="0.2">
      <c r="A1782" s="319"/>
      <c r="B1782" s="319"/>
      <c r="C1782" s="319"/>
      <c r="D1782" s="320"/>
      <c r="E1782" s="321"/>
      <c r="F1782" s="322"/>
      <c r="G1782" s="323"/>
    </row>
    <row r="1783" spans="1:7" s="247" customFormat="1" x14ac:dyDescent="0.2">
      <c r="A1783" s="319"/>
      <c r="B1783" s="319"/>
      <c r="C1783" s="319"/>
      <c r="D1783" s="320"/>
      <c r="E1783" s="321"/>
      <c r="F1783" s="322"/>
      <c r="G1783" s="323"/>
    </row>
    <row r="1784" spans="1:7" s="247" customFormat="1" x14ac:dyDescent="0.2">
      <c r="A1784" s="319"/>
      <c r="B1784" s="319"/>
      <c r="C1784" s="319"/>
      <c r="D1784" s="320"/>
      <c r="E1784" s="321"/>
      <c r="F1784" s="322"/>
      <c r="G1784" s="323"/>
    </row>
    <row r="1785" spans="1:7" s="247" customFormat="1" x14ac:dyDescent="0.2">
      <c r="A1785" s="319"/>
      <c r="B1785" s="319"/>
      <c r="C1785" s="319"/>
      <c r="D1785" s="320"/>
      <c r="E1785" s="321"/>
      <c r="F1785" s="322"/>
      <c r="G1785" s="323"/>
    </row>
    <row r="1786" spans="1:7" s="247" customFormat="1" x14ac:dyDescent="0.2">
      <c r="A1786" s="319"/>
      <c r="B1786" s="319"/>
      <c r="C1786" s="319"/>
      <c r="D1786" s="320"/>
      <c r="E1786" s="321"/>
      <c r="F1786" s="322"/>
      <c r="G1786" s="323"/>
    </row>
    <row r="1787" spans="1:7" s="247" customFormat="1" x14ac:dyDescent="0.2">
      <c r="A1787" s="319"/>
      <c r="B1787" s="319"/>
      <c r="C1787" s="319"/>
      <c r="D1787" s="320"/>
      <c r="E1787" s="321"/>
      <c r="F1787" s="322"/>
      <c r="G1787" s="323"/>
    </row>
    <row r="1788" spans="1:7" s="247" customFormat="1" x14ac:dyDescent="0.2">
      <c r="A1788" s="319"/>
      <c r="B1788" s="319"/>
      <c r="C1788" s="319"/>
      <c r="D1788" s="320"/>
      <c r="E1788" s="321"/>
      <c r="F1788" s="322"/>
      <c r="G1788" s="323"/>
    </row>
    <row r="1789" spans="1:7" s="247" customFormat="1" x14ac:dyDescent="0.2">
      <c r="A1789" s="319"/>
      <c r="B1789" s="319"/>
      <c r="C1789" s="319"/>
      <c r="D1789" s="320"/>
      <c r="E1789" s="321"/>
      <c r="F1789" s="322"/>
      <c r="G1789" s="323"/>
    </row>
    <row r="1790" spans="1:7" s="247" customFormat="1" x14ac:dyDescent="0.2">
      <c r="A1790" s="319"/>
      <c r="B1790" s="319"/>
      <c r="C1790" s="319"/>
      <c r="D1790" s="320"/>
      <c r="E1790" s="321"/>
      <c r="F1790" s="322"/>
      <c r="G1790" s="323"/>
    </row>
    <row r="1791" spans="1:7" s="247" customFormat="1" x14ac:dyDescent="0.2">
      <c r="A1791" s="319"/>
      <c r="B1791" s="319"/>
      <c r="C1791" s="319"/>
      <c r="D1791" s="320"/>
      <c r="E1791" s="321"/>
      <c r="F1791" s="322"/>
      <c r="G1791" s="323"/>
    </row>
    <row r="1792" spans="1:7" s="247" customFormat="1" x14ac:dyDescent="0.2">
      <c r="A1792" s="319"/>
      <c r="B1792" s="319"/>
      <c r="C1792" s="319"/>
      <c r="D1792" s="320"/>
      <c r="E1792" s="321"/>
      <c r="F1792" s="322"/>
      <c r="G1792" s="323"/>
    </row>
    <row r="1793" spans="1:7" s="247" customFormat="1" x14ac:dyDescent="0.2">
      <c r="A1793" s="319"/>
      <c r="B1793" s="319"/>
      <c r="C1793" s="319"/>
      <c r="D1793" s="320"/>
      <c r="E1793" s="321"/>
      <c r="F1793" s="322"/>
      <c r="G1793" s="323"/>
    </row>
    <row r="1794" spans="1:7" s="247" customFormat="1" x14ac:dyDescent="0.2">
      <c r="A1794" s="319"/>
      <c r="B1794" s="319"/>
      <c r="C1794" s="319"/>
      <c r="D1794" s="320"/>
      <c r="E1794" s="321"/>
      <c r="F1794" s="322"/>
      <c r="G1794" s="323"/>
    </row>
    <row r="1795" spans="1:7" s="247" customFormat="1" x14ac:dyDescent="0.2">
      <c r="A1795" s="319"/>
      <c r="B1795" s="319"/>
      <c r="C1795" s="319"/>
      <c r="D1795" s="320"/>
      <c r="E1795" s="321"/>
      <c r="F1795" s="322"/>
      <c r="G1795" s="323"/>
    </row>
    <row r="1796" spans="1:7" s="247" customFormat="1" x14ac:dyDescent="0.2">
      <c r="A1796" s="319"/>
      <c r="B1796" s="319"/>
      <c r="C1796" s="319"/>
      <c r="D1796" s="320"/>
      <c r="E1796" s="321"/>
      <c r="F1796" s="322"/>
      <c r="G1796" s="323"/>
    </row>
    <row r="1797" spans="1:7" s="247" customFormat="1" x14ac:dyDescent="0.2">
      <c r="A1797" s="319"/>
      <c r="B1797" s="319"/>
      <c r="C1797" s="319"/>
      <c r="D1797" s="320"/>
      <c r="E1797" s="321"/>
      <c r="F1797" s="322"/>
      <c r="G1797" s="323"/>
    </row>
    <row r="1798" spans="1:7" s="247" customFormat="1" x14ac:dyDescent="0.2">
      <c r="A1798" s="319"/>
      <c r="B1798" s="319"/>
      <c r="C1798" s="319"/>
      <c r="D1798" s="320"/>
      <c r="E1798" s="321"/>
      <c r="F1798" s="322"/>
      <c r="G1798" s="323"/>
    </row>
    <row r="1799" spans="1:7" s="247" customFormat="1" x14ac:dyDescent="0.2">
      <c r="A1799" s="319"/>
      <c r="B1799" s="319"/>
      <c r="C1799" s="319"/>
      <c r="D1799" s="320"/>
      <c r="E1799" s="321"/>
      <c r="F1799" s="322"/>
      <c r="G1799" s="323"/>
    </row>
    <row r="1800" spans="1:7" s="247" customFormat="1" x14ac:dyDescent="0.2">
      <c r="A1800" s="319"/>
      <c r="B1800" s="319"/>
      <c r="C1800" s="319"/>
      <c r="D1800" s="320"/>
      <c r="E1800" s="321"/>
      <c r="F1800" s="322"/>
      <c r="G1800" s="323"/>
    </row>
    <row r="1801" spans="1:7" s="247" customFormat="1" x14ac:dyDescent="0.2">
      <c r="A1801" s="319"/>
      <c r="B1801" s="319"/>
      <c r="C1801" s="319"/>
      <c r="D1801" s="320"/>
      <c r="E1801" s="321"/>
      <c r="F1801" s="322"/>
      <c r="G1801" s="323"/>
    </row>
    <row r="1802" spans="1:7" s="247" customFormat="1" x14ac:dyDescent="0.2">
      <c r="A1802" s="319"/>
      <c r="B1802" s="319"/>
      <c r="C1802" s="319"/>
      <c r="D1802" s="320"/>
      <c r="E1802" s="321"/>
      <c r="F1802" s="322"/>
      <c r="G1802" s="323"/>
    </row>
    <row r="1803" spans="1:7" s="247" customFormat="1" x14ac:dyDescent="0.2">
      <c r="A1803" s="319"/>
      <c r="B1803" s="319"/>
      <c r="C1803" s="319"/>
      <c r="D1803" s="320"/>
      <c r="E1803" s="321"/>
      <c r="F1803" s="322"/>
      <c r="G1803" s="323"/>
    </row>
    <row r="1804" spans="1:7" s="247" customFormat="1" x14ac:dyDescent="0.2">
      <c r="A1804" s="319"/>
      <c r="B1804" s="319"/>
      <c r="C1804" s="319"/>
      <c r="D1804" s="320"/>
      <c r="E1804" s="321"/>
      <c r="F1804" s="322"/>
      <c r="G1804" s="323"/>
    </row>
    <row r="1805" spans="1:7" s="247" customFormat="1" x14ac:dyDescent="0.2">
      <c r="A1805" s="319"/>
      <c r="B1805" s="319"/>
      <c r="C1805" s="319"/>
      <c r="D1805" s="320"/>
      <c r="E1805" s="321"/>
      <c r="F1805" s="322"/>
      <c r="G1805" s="323"/>
    </row>
    <row r="1806" spans="1:7" s="247" customFormat="1" x14ac:dyDescent="0.2">
      <c r="A1806" s="319"/>
      <c r="B1806" s="319"/>
      <c r="C1806" s="319"/>
      <c r="D1806" s="320"/>
      <c r="E1806" s="321"/>
      <c r="F1806" s="322"/>
      <c r="G1806" s="323"/>
    </row>
    <row r="1807" spans="1:7" s="247" customFormat="1" x14ac:dyDescent="0.2">
      <c r="A1807" s="319"/>
      <c r="B1807" s="319"/>
      <c r="C1807" s="319"/>
      <c r="D1807" s="320"/>
      <c r="E1807" s="321"/>
      <c r="F1807" s="322"/>
      <c r="G1807" s="323"/>
    </row>
    <row r="1808" spans="1:7" s="247" customFormat="1" x14ac:dyDescent="0.2">
      <c r="A1808" s="319"/>
      <c r="B1808" s="319"/>
      <c r="C1808" s="319"/>
      <c r="D1808" s="320"/>
      <c r="E1808" s="321"/>
      <c r="F1808" s="322"/>
      <c r="G1808" s="323"/>
    </row>
    <row r="1809" spans="1:7" s="247" customFormat="1" x14ac:dyDescent="0.2">
      <c r="A1809" s="319"/>
      <c r="B1809" s="319"/>
      <c r="C1809" s="319"/>
      <c r="D1809" s="320"/>
      <c r="E1809" s="321"/>
      <c r="F1809" s="322"/>
      <c r="G1809" s="323"/>
    </row>
    <row r="1810" spans="1:7" s="247" customFormat="1" x14ac:dyDescent="0.2">
      <c r="A1810" s="319"/>
      <c r="B1810" s="319"/>
      <c r="C1810" s="319"/>
      <c r="D1810" s="320"/>
      <c r="E1810" s="321"/>
      <c r="F1810" s="322"/>
      <c r="G1810" s="323"/>
    </row>
    <row r="1811" spans="1:7" s="247" customFormat="1" x14ac:dyDescent="0.2">
      <c r="A1811" s="319"/>
      <c r="B1811" s="319"/>
      <c r="C1811" s="319"/>
      <c r="D1811" s="320"/>
      <c r="E1811" s="321"/>
      <c r="F1811" s="322"/>
      <c r="G1811" s="323"/>
    </row>
    <row r="1812" spans="1:7" s="247" customFormat="1" x14ac:dyDescent="0.2">
      <c r="A1812" s="319"/>
      <c r="B1812" s="319"/>
      <c r="C1812" s="319"/>
      <c r="D1812" s="320"/>
      <c r="E1812" s="321"/>
      <c r="F1812" s="322"/>
      <c r="G1812" s="323"/>
    </row>
    <row r="1813" spans="1:7" s="247" customFormat="1" x14ac:dyDescent="0.2">
      <c r="A1813" s="319"/>
      <c r="B1813" s="319"/>
      <c r="C1813" s="319"/>
      <c r="D1813" s="320"/>
      <c r="E1813" s="321"/>
      <c r="F1813" s="322"/>
      <c r="G1813" s="323"/>
    </row>
    <row r="1814" spans="1:7" s="247" customFormat="1" x14ac:dyDescent="0.2">
      <c r="A1814" s="319"/>
      <c r="B1814" s="319"/>
      <c r="C1814" s="319"/>
      <c r="D1814" s="320"/>
      <c r="E1814" s="321"/>
      <c r="F1814" s="322"/>
      <c r="G1814" s="323"/>
    </row>
    <row r="1815" spans="1:7" s="247" customFormat="1" x14ac:dyDescent="0.2">
      <c r="A1815" s="319"/>
      <c r="B1815" s="319"/>
      <c r="C1815" s="319"/>
      <c r="D1815" s="320"/>
      <c r="E1815" s="321"/>
      <c r="F1815" s="322"/>
      <c r="G1815" s="323"/>
    </row>
    <row r="1816" spans="1:7" s="247" customFormat="1" x14ac:dyDescent="0.2">
      <c r="A1816" s="319"/>
      <c r="B1816" s="319"/>
      <c r="C1816" s="319"/>
      <c r="D1816" s="320"/>
      <c r="E1816" s="321"/>
      <c r="F1816" s="322"/>
      <c r="G1816" s="323"/>
    </row>
    <row r="1817" spans="1:7" s="247" customFormat="1" x14ac:dyDescent="0.2">
      <c r="A1817" s="319"/>
      <c r="B1817" s="319"/>
      <c r="C1817" s="319"/>
      <c r="D1817" s="320"/>
      <c r="E1817" s="321"/>
      <c r="F1817" s="322"/>
      <c r="G1817" s="323"/>
    </row>
    <row r="1818" spans="1:7" s="247" customFormat="1" x14ac:dyDescent="0.2">
      <c r="A1818" s="319"/>
      <c r="B1818" s="319"/>
      <c r="C1818" s="319"/>
      <c r="D1818" s="320"/>
      <c r="E1818" s="321"/>
      <c r="F1818" s="322"/>
      <c r="G1818" s="323"/>
    </row>
    <row r="1819" spans="1:7" s="247" customFormat="1" x14ac:dyDescent="0.2">
      <c r="A1819" s="319"/>
      <c r="B1819" s="319"/>
      <c r="C1819" s="319"/>
      <c r="D1819" s="320"/>
      <c r="E1819" s="321"/>
      <c r="F1819" s="322"/>
      <c r="G1819" s="323"/>
    </row>
    <row r="1820" spans="1:7" s="247" customFormat="1" x14ac:dyDescent="0.2">
      <c r="A1820" s="319"/>
      <c r="B1820" s="319"/>
      <c r="C1820" s="319"/>
      <c r="D1820" s="320"/>
      <c r="E1820" s="321"/>
      <c r="F1820" s="322"/>
      <c r="G1820" s="323"/>
    </row>
    <row r="1821" spans="1:7" s="247" customFormat="1" x14ac:dyDescent="0.2">
      <c r="A1821" s="319"/>
      <c r="B1821" s="319"/>
      <c r="C1821" s="319"/>
      <c r="D1821" s="320"/>
      <c r="E1821" s="321"/>
      <c r="F1821" s="322"/>
      <c r="G1821" s="323"/>
    </row>
    <row r="1822" spans="1:7" s="247" customFormat="1" x14ac:dyDescent="0.2">
      <c r="A1822" s="319"/>
      <c r="B1822" s="319"/>
      <c r="C1822" s="319"/>
      <c r="D1822" s="320"/>
      <c r="E1822" s="321"/>
      <c r="F1822" s="322"/>
      <c r="G1822" s="323"/>
    </row>
    <row r="1823" spans="1:7" s="247" customFormat="1" x14ac:dyDescent="0.2">
      <c r="A1823" s="319"/>
      <c r="B1823" s="319"/>
      <c r="C1823" s="319"/>
      <c r="D1823" s="320"/>
      <c r="E1823" s="321"/>
      <c r="F1823" s="322"/>
      <c r="G1823" s="323"/>
    </row>
    <row r="1824" spans="1:7" s="247" customFormat="1" x14ac:dyDescent="0.2">
      <c r="A1824" s="319"/>
      <c r="B1824" s="319"/>
      <c r="C1824" s="319"/>
      <c r="D1824" s="320"/>
      <c r="E1824" s="321"/>
      <c r="F1824" s="322"/>
      <c r="G1824" s="323"/>
    </row>
    <row r="1825" spans="1:7" s="247" customFormat="1" x14ac:dyDescent="0.2">
      <c r="A1825" s="319"/>
      <c r="B1825" s="319"/>
      <c r="C1825" s="319"/>
      <c r="D1825" s="320"/>
      <c r="E1825" s="321"/>
      <c r="F1825" s="322"/>
      <c r="G1825" s="323"/>
    </row>
    <row r="1826" spans="1:7" s="247" customFormat="1" x14ac:dyDescent="0.2">
      <c r="A1826" s="319"/>
      <c r="B1826" s="319"/>
      <c r="C1826" s="319"/>
      <c r="D1826" s="320"/>
      <c r="E1826" s="321"/>
      <c r="F1826" s="322"/>
      <c r="G1826" s="323"/>
    </row>
    <row r="1827" spans="1:7" s="247" customFormat="1" x14ac:dyDescent="0.2">
      <c r="A1827" s="319"/>
      <c r="B1827" s="319"/>
      <c r="C1827" s="319"/>
      <c r="D1827" s="320"/>
      <c r="E1827" s="321"/>
      <c r="F1827" s="322"/>
      <c r="G1827" s="323"/>
    </row>
    <row r="1828" spans="1:7" s="247" customFormat="1" x14ac:dyDescent="0.2">
      <c r="A1828" s="319"/>
      <c r="B1828" s="319"/>
      <c r="C1828" s="319"/>
      <c r="D1828" s="320"/>
      <c r="E1828" s="321"/>
      <c r="F1828" s="322"/>
      <c r="G1828" s="323"/>
    </row>
    <row r="1829" spans="1:7" s="247" customFormat="1" x14ac:dyDescent="0.2">
      <c r="A1829" s="319"/>
      <c r="B1829" s="319"/>
      <c r="C1829" s="319"/>
      <c r="D1829" s="320"/>
      <c r="E1829" s="321"/>
      <c r="F1829" s="322"/>
      <c r="G1829" s="323"/>
    </row>
    <row r="1830" spans="1:7" s="247" customFormat="1" x14ac:dyDescent="0.2">
      <c r="A1830" s="319"/>
      <c r="B1830" s="319"/>
      <c r="C1830" s="319"/>
      <c r="D1830" s="320"/>
      <c r="E1830" s="321"/>
      <c r="F1830" s="322"/>
      <c r="G1830" s="323"/>
    </row>
    <row r="1831" spans="1:7" s="247" customFormat="1" x14ac:dyDescent="0.2">
      <c r="A1831" s="319"/>
      <c r="B1831" s="319"/>
      <c r="C1831" s="319"/>
      <c r="D1831" s="320"/>
      <c r="E1831" s="321"/>
      <c r="F1831" s="322"/>
      <c r="G1831" s="323"/>
    </row>
    <row r="1832" spans="1:7" s="247" customFormat="1" x14ac:dyDescent="0.2">
      <c r="A1832" s="319"/>
      <c r="B1832" s="319"/>
      <c r="C1832" s="319"/>
      <c r="D1832" s="320"/>
      <c r="E1832" s="321"/>
      <c r="F1832" s="322"/>
      <c r="G1832" s="323"/>
    </row>
    <row r="1833" spans="1:7" s="247" customFormat="1" x14ac:dyDescent="0.2">
      <c r="A1833" s="319"/>
      <c r="B1833" s="319"/>
      <c r="C1833" s="319"/>
      <c r="D1833" s="320"/>
      <c r="E1833" s="321"/>
      <c r="F1833" s="322"/>
      <c r="G1833" s="323"/>
    </row>
    <row r="1834" spans="1:7" s="247" customFormat="1" x14ac:dyDescent="0.2">
      <c r="A1834" s="319"/>
      <c r="B1834" s="319"/>
      <c r="C1834" s="319"/>
      <c r="D1834" s="320"/>
      <c r="E1834" s="321"/>
      <c r="F1834" s="322"/>
      <c r="G1834" s="323"/>
    </row>
    <row r="1835" spans="1:7" s="247" customFormat="1" x14ac:dyDescent="0.2">
      <c r="A1835" s="319"/>
      <c r="B1835" s="319"/>
      <c r="C1835" s="319"/>
      <c r="D1835" s="320"/>
      <c r="E1835" s="321"/>
      <c r="F1835" s="322"/>
      <c r="G1835" s="323"/>
    </row>
    <row r="1836" spans="1:7" s="247" customFormat="1" x14ac:dyDescent="0.2">
      <c r="A1836" s="319"/>
      <c r="B1836" s="319"/>
      <c r="C1836" s="319"/>
      <c r="D1836" s="320"/>
      <c r="E1836" s="321"/>
      <c r="F1836" s="322"/>
      <c r="G1836" s="323"/>
    </row>
    <row r="1837" spans="1:7" s="247" customFormat="1" x14ac:dyDescent="0.2">
      <c r="A1837" s="319"/>
      <c r="B1837" s="319"/>
      <c r="C1837" s="319"/>
      <c r="D1837" s="320"/>
      <c r="E1837" s="321"/>
      <c r="F1837" s="322"/>
      <c r="G1837" s="323"/>
    </row>
    <row r="1838" spans="1:7" s="247" customFormat="1" x14ac:dyDescent="0.2">
      <c r="A1838" s="319"/>
      <c r="B1838" s="319"/>
      <c r="C1838" s="319"/>
      <c r="D1838" s="320"/>
      <c r="E1838" s="321"/>
      <c r="F1838" s="322"/>
      <c r="G1838" s="323"/>
    </row>
    <row r="1839" spans="1:7" s="247" customFormat="1" x14ac:dyDescent="0.2">
      <c r="A1839" s="319"/>
      <c r="B1839" s="319"/>
      <c r="C1839" s="319"/>
      <c r="D1839" s="320"/>
      <c r="E1839" s="321"/>
      <c r="F1839" s="322"/>
      <c r="G1839" s="323"/>
    </row>
    <row r="1840" spans="1:7" s="247" customFormat="1" x14ac:dyDescent="0.2">
      <c r="A1840" s="319"/>
      <c r="B1840" s="319"/>
      <c r="C1840" s="319"/>
      <c r="D1840" s="320"/>
      <c r="E1840" s="321"/>
      <c r="F1840" s="322"/>
      <c r="G1840" s="323"/>
    </row>
    <row r="1841" spans="1:7" s="247" customFormat="1" x14ac:dyDescent="0.2">
      <c r="A1841" s="319"/>
      <c r="B1841" s="319"/>
      <c r="C1841" s="319"/>
      <c r="D1841" s="320"/>
      <c r="E1841" s="321"/>
      <c r="F1841" s="322"/>
      <c r="G1841" s="323"/>
    </row>
    <row r="1842" spans="1:7" s="247" customFormat="1" x14ac:dyDescent="0.2">
      <c r="A1842" s="319"/>
      <c r="B1842" s="319"/>
      <c r="C1842" s="319"/>
      <c r="D1842" s="320"/>
      <c r="E1842" s="321"/>
      <c r="F1842" s="322"/>
      <c r="G1842" s="323"/>
    </row>
    <row r="1843" spans="1:7" s="247" customFormat="1" x14ac:dyDescent="0.2">
      <c r="A1843" s="319"/>
      <c r="B1843" s="319"/>
      <c r="C1843" s="319"/>
      <c r="D1843" s="320"/>
      <c r="E1843" s="321"/>
      <c r="F1843" s="322"/>
      <c r="G1843" s="323"/>
    </row>
    <row r="1844" spans="1:7" s="247" customFormat="1" x14ac:dyDescent="0.2">
      <c r="A1844" s="319"/>
      <c r="B1844" s="319"/>
      <c r="C1844" s="319"/>
      <c r="D1844" s="320"/>
      <c r="E1844" s="321"/>
      <c r="F1844" s="322"/>
      <c r="G1844" s="323"/>
    </row>
    <row r="1845" spans="1:7" s="247" customFormat="1" x14ac:dyDescent="0.2">
      <c r="A1845" s="319"/>
      <c r="B1845" s="319"/>
      <c r="C1845" s="319"/>
      <c r="D1845" s="320"/>
      <c r="E1845" s="321"/>
      <c r="F1845" s="322"/>
      <c r="G1845" s="323"/>
    </row>
    <row r="1846" spans="1:7" s="247" customFormat="1" x14ac:dyDescent="0.2">
      <c r="A1846" s="319"/>
      <c r="B1846" s="319"/>
      <c r="C1846" s="319"/>
      <c r="D1846" s="320"/>
      <c r="E1846" s="321"/>
      <c r="F1846" s="322"/>
      <c r="G1846" s="323"/>
    </row>
    <row r="1847" spans="1:7" s="247" customFormat="1" x14ac:dyDescent="0.2">
      <c r="A1847" s="319"/>
      <c r="B1847" s="319"/>
      <c r="C1847" s="319"/>
      <c r="D1847" s="320"/>
      <c r="E1847" s="321"/>
      <c r="F1847" s="322"/>
      <c r="G1847" s="323"/>
    </row>
    <row r="1848" spans="1:7" s="247" customFormat="1" x14ac:dyDescent="0.2">
      <c r="A1848" s="319"/>
      <c r="B1848" s="319"/>
      <c r="C1848" s="319"/>
      <c r="D1848" s="320"/>
      <c r="E1848" s="321"/>
      <c r="F1848" s="322"/>
      <c r="G1848" s="323"/>
    </row>
    <row r="1849" spans="1:7" s="247" customFormat="1" x14ac:dyDescent="0.2">
      <c r="A1849" s="319"/>
      <c r="B1849" s="319"/>
      <c r="C1849" s="319"/>
      <c r="D1849" s="320"/>
      <c r="E1849" s="321"/>
      <c r="F1849" s="322"/>
      <c r="G1849" s="323"/>
    </row>
    <row r="1850" spans="1:7" s="247" customFormat="1" x14ac:dyDescent="0.2">
      <c r="A1850" s="319"/>
      <c r="B1850" s="319"/>
      <c r="C1850" s="319"/>
      <c r="D1850" s="320"/>
      <c r="E1850" s="321"/>
      <c r="F1850" s="322"/>
      <c r="G1850" s="323"/>
    </row>
    <row r="1851" spans="1:7" s="247" customFormat="1" x14ac:dyDescent="0.2">
      <c r="A1851" s="319"/>
      <c r="B1851" s="319"/>
      <c r="C1851" s="319"/>
      <c r="D1851" s="320"/>
      <c r="E1851" s="321"/>
      <c r="F1851" s="322"/>
      <c r="G1851" s="323"/>
    </row>
    <row r="1852" spans="1:7" s="247" customFormat="1" x14ac:dyDescent="0.2">
      <c r="A1852" s="319"/>
      <c r="B1852" s="319"/>
      <c r="C1852" s="319"/>
      <c r="D1852" s="320"/>
      <c r="E1852" s="321"/>
      <c r="F1852" s="322"/>
      <c r="G1852" s="323"/>
    </row>
    <row r="1853" spans="1:7" s="247" customFormat="1" x14ac:dyDescent="0.2">
      <c r="A1853" s="319"/>
      <c r="B1853" s="319"/>
      <c r="C1853" s="319"/>
      <c r="D1853" s="320"/>
      <c r="E1853" s="321"/>
      <c r="F1853" s="322"/>
      <c r="G1853" s="323"/>
    </row>
    <row r="1854" spans="1:7" s="247" customFormat="1" x14ac:dyDescent="0.2">
      <c r="A1854" s="319"/>
      <c r="B1854" s="319"/>
      <c r="C1854" s="319"/>
      <c r="D1854" s="320"/>
      <c r="E1854" s="321"/>
      <c r="F1854" s="322"/>
      <c r="G1854" s="323"/>
    </row>
    <row r="1855" spans="1:7" s="247" customFormat="1" x14ac:dyDescent="0.2">
      <c r="A1855" s="319"/>
      <c r="B1855" s="319"/>
      <c r="C1855" s="319"/>
      <c r="D1855" s="320"/>
      <c r="E1855" s="321"/>
      <c r="F1855" s="322"/>
      <c r="G1855" s="323"/>
    </row>
    <row r="1856" spans="1:7" s="247" customFormat="1" x14ac:dyDescent="0.2">
      <c r="A1856" s="319"/>
      <c r="B1856" s="319"/>
      <c r="C1856" s="319"/>
      <c r="D1856" s="320"/>
      <c r="E1856" s="321"/>
      <c r="F1856" s="322"/>
      <c r="G1856" s="323"/>
    </row>
    <row r="1857" spans="1:7" s="247" customFormat="1" x14ac:dyDescent="0.2">
      <c r="A1857" s="319"/>
      <c r="B1857" s="319"/>
      <c r="C1857" s="319"/>
      <c r="D1857" s="320"/>
      <c r="E1857" s="321"/>
      <c r="F1857" s="322"/>
      <c r="G1857" s="323"/>
    </row>
    <row r="1858" spans="1:7" s="247" customFormat="1" x14ac:dyDescent="0.2">
      <c r="A1858" s="319"/>
      <c r="B1858" s="319"/>
      <c r="C1858" s="319"/>
      <c r="D1858" s="320"/>
      <c r="E1858" s="321"/>
      <c r="F1858" s="322"/>
      <c r="G1858" s="323"/>
    </row>
    <row r="1859" spans="1:7" s="247" customFormat="1" x14ac:dyDescent="0.2">
      <c r="A1859" s="319"/>
      <c r="B1859" s="319"/>
      <c r="C1859" s="319"/>
      <c r="D1859" s="320"/>
      <c r="E1859" s="321"/>
      <c r="F1859" s="322"/>
      <c r="G1859" s="323"/>
    </row>
    <row r="1860" spans="1:7" s="247" customFormat="1" x14ac:dyDescent="0.2">
      <c r="A1860" s="319"/>
      <c r="B1860" s="319"/>
      <c r="C1860" s="319"/>
      <c r="D1860" s="320"/>
      <c r="E1860" s="321"/>
      <c r="F1860" s="322"/>
      <c r="G1860" s="323"/>
    </row>
    <row r="1861" spans="1:7" s="247" customFormat="1" x14ac:dyDescent="0.2">
      <c r="A1861" s="319"/>
      <c r="B1861" s="319"/>
      <c r="C1861" s="319"/>
      <c r="D1861" s="320"/>
      <c r="E1861" s="321"/>
      <c r="F1861" s="322"/>
      <c r="G1861" s="323"/>
    </row>
    <row r="1862" spans="1:7" s="247" customFormat="1" x14ac:dyDescent="0.2">
      <c r="A1862" s="319"/>
      <c r="B1862" s="319"/>
      <c r="C1862" s="319"/>
      <c r="D1862" s="320"/>
      <c r="E1862" s="321"/>
      <c r="F1862" s="322"/>
      <c r="G1862" s="323"/>
    </row>
    <row r="1863" spans="1:7" s="247" customFormat="1" x14ac:dyDescent="0.2">
      <c r="A1863" s="319"/>
      <c r="B1863" s="319"/>
      <c r="C1863" s="319"/>
      <c r="D1863" s="320"/>
      <c r="E1863" s="321"/>
      <c r="F1863" s="322"/>
      <c r="G1863" s="323"/>
    </row>
    <row r="1864" spans="1:7" s="247" customFormat="1" x14ac:dyDescent="0.2">
      <c r="A1864" s="319"/>
      <c r="B1864" s="319"/>
      <c r="C1864" s="319"/>
      <c r="D1864" s="320"/>
      <c r="E1864" s="321"/>
      <c r="F1864" s="322"/>
      <c r="G1864" s="323"/>
    </row>
    <row r="1865" spans="1:7" s="247" customFormat="1" x14ac:dyDescent="0.2">
      <c r="A1865" s="319"/>
      <c r="B1865" s="319"/>
      <c r="C1865" s="319"/>
      <c r="D1865" s="320"/>
      <c r="E1865" s="321"/>
      <c r="F1865" s="322"/>
      <c r="G1865" s="323"/>
    </row>
    <row r="1866" spans="1:7" s="247" customFormat="1" x14ac:dyDescent="0.2">
      <c r="A1866" s="319"/>
      <c r="B1866" s="319"/>
      <c r="C1866" s="319"/>
      <c r="D1866" s="320"/>
      <c r="E1866" s="321"/>
      <c r="F1866" s="322"/>
      <c r="G1866" s="323"/>
    </row>
    <row r="1867" spans="1:7" s="247" customFormat="1" x14ac:dyDescent="0.2">
      <c r="A1867" s="319"/>
      <c r="B1867" s="319"/>
      <c r="C1867" s="319"/>
      <c r="D1867" s="320"/>
      <c r="E1867" s="321"/>
      <c r="F1867" s="322"/>
      <c r="G1867" s="323"/>
    </row>
    <row r="1868" spans="1:7" s="247" customFormat="1" x14ac:dyDescent="0.2">
      <c r="A1868" s="319"/>
      <c r="B1868" s="319"/>
      <c r="C1868" s="319"/>
      <c r="D1868" s="320"/>
      <c r="E1868" s="321"/>
      <c r="F1868" s="322"/>
      <c r="G1868" s="323"/>
    </row>
    <row r="1869" spans="1:7" s="247" customFormat="1" x14ac:dyDescent="0.2">
      <c r="A1869" s="319"/>
      <c r="B1869" s="319"/>
      <c r="C1869" s="319"/>
      <c r="D1869" s="320"/>
      <c r="E1869" s="321"/>
      <c r="F1869" s="322"/>
      <c r="G1869" s="323"/>
    </row>
    <row r="1870" spans="1:7" s="247" customFormat="1" x14ac:dyDescent="0.2">
      <c r="A1870" s="319"/>
      <c r="B1870" s="319"/>
      <c r="C1870" s="319"/>
      <c r="D1870" s="320"/>
      <c r="E1870" s="321"/>
      <c r="F1870" s="322"/>
      <c r="G1870" s="323"/>
    </row>
    <row r="1871" spans="1:7" s="247" customFormat="1" x14ac:dyDescent="0.2">
      <c r="A1871" s="319"/>
      <c r="B1871" s="319"/>
      <c r="C1871" s="319"/>
      <c r="D1871" s="320"/>
      <c r="E1871" s="321"/>
      <c r="F1871" s="322"/>
      <c r="G1871" s="323"/>
    </row>
    <row r="1872" spans="1:7" s="247" customFormat="1" x14ac:dyDescent="0.2">
      <c r="A1872" s="319"/>
      <c r="B1872" s="319"/>
      <c r="C1872" s="319"/>
      <c r="D1872" s="320"/>
      <c r="E1872" s="321"/>
      <c r="F1872" s="322"/>
      <c r="G1872" s="323"/>
    </row>
    <row r="1873" spans="1:7" s="247" customFormat="1" x14ac:dyDescent="0.2">
      <c r="A1873" s="319"/>
      <c r="B1873" s="319"/>
      <c r="C1873" s="319"/>
      <c r="D1873" s="320"/>
      <c r="E1873" s="321"/>
      <c r="F1873" s="322"/>
      <c r="G1873" s="323"/>
    </row>
    <row r="1874" spans="1:7" s="247" customFormat="1" x14ac:dyDescent="0.2">
      <c r="A1874" s="319"/>
      <c r="B1874" s="319"/>
      <c r="C1874" s="319"/>
      <c r="D1874" s="320"/>
      <c r="E1874" s="321"/>
      <c r="F1874" s="322"/>
      <c r="G1874" s="323"/>
    </row>
    <row r="1875" spans="1:7" s="247" customFormat="1" x14ac:dyDescent="0.2">
      <c r="A1875" s="319"/>
      <c r="B1875" s="319"/>
      <c r="C1875" s="319"/>
      <c r="D1875" s="320"/>
      <c r="E1875" s="321"/>
      <c r="F1875" s="322"/>
      <c r="G1875" s="323"/>
    </row>
    <row r="1876" spans="1:7" s="247" customFormat="1" x14ac:dyDescent="0.2">
      <c r="A1876" s="319"/>
      <c r="B1876" s="319"/>
      <c r="C1876" s="319"/>
      <c r="D1876" s="320"/>
      <c r="E1876" s="321"/>
      <c r="F1876" s="322"/>
      <c r="G1876" s="323"/>
    </row>
    <row r="1877" spans="1:7" s="247" customFormat="1" x14ac:dyDescent="0.2">
      <c r="A1877" s="319"/>
      <c r="B1877" s="319"/>
      <c r="C1877" s="319"/>
      <c r="D1877" s="320"/>
      <c r="E1877" s="321"/>
      <c r="F1877" s="322"/>
      <c r="G1877" s="323"/>
    </row>
    <row r="1878" spans="1:7" s="247" customFormat="1" x14ac:dyDescent="0.2">
      <c r="A1878" s="319"/>
      <c r="B1878" s="319"/>
      <c r="C1878" s="319"/>
      <c r="D1878" s="320"/>
      <c r="E1878" s="321"/>
      <c r="F1878" s="322"/>
      <c r="G1878" s="323"/>
    </row>
    <row r="1879" spans="1:7" s="247" customFormat="1" x14ac:dyDescent="0.2">
      <c r="A1879" s="319"/>
      <c r="B1879" s="319"/>
      <c r="C1879" s="319"/>
      <c r="D1879" s="320"/>
      <c r="E1879" s="321"/>
      <c r="F1879" s="322"/>
      <c r="G1879" s="323"/>
    </row>
    <row r="1880" spans="1:7" s="247" customFormat="1" x14ac:dyDescent="0.2">
      <c r="A1880" s="319"/>
      <c r="B1880" s="319"/>
      <c r="C1880" s="319"/>
      <c r="D1880" s="320"/>
      <c r="E1880" s="321"/>
      <c r="F1880" s="322"/>
      <c r="G1880" s="323"/>
    </row>
    <row r="1881" spans="1:7" s="247" customFormat="1" x14ac:dyDescent="0.2">
      <c r="A1881" s="319"/>
      <c r="B1881" s="319"/>
      <c r="C1881" s="319"/>
      <c r="D1881" s="320"/>
      <c r="E1881" s="321"/>
      <c r="F1881" s="322"/>
      <c r="G1881" s="323"/>
    </row>
    <row r="1882" spans="1:7" s="247" customFormat="1" x14ac:dyDescent="0.2">
      <c r="A1882" s="319"/>
      <c r="B1882" s="319"/>
      <c r="C1882" s="319"/>
      <c r="D1882" s="320"/>
      <c r="E1882" s="321"/>
      <c r="F1882" s="322"/>
      <c r="G1882" s="323"/>
    </row>
    <row r="1883" spans="1:7" s="247" customFormat="1" x14ac:dyDescent="0.2">
      <c r="A1883" s="319"/>
      <c r="B1883" s="319"/>
      <c r="C1883" s="319"/>
      <c r="D1883" s="320"/>
      <c r="E1883" s="321"/>
      <c r="F1883" s="322"/>
      <c r="G1883" s="323"/>
    </row>
    <row r="1884" spans="1:7" s="247" customFormat="1" x14ac:dyDescent="0.2">
      <c r="A1884" s="319"/>
      <c r="B1884" s="319"/>
      <c r="C1884" s="319"/>
      <c r="D1884" s="320"/>
      <c r="E1884" s="321"/>
      <c r="F1884" s="322"/>
      <c r="G1884" s="323"/>
    </row>
    <row r="1885" spans="1:7" s="247" customFormat="1" x14ac:dyDescent="0.2">
      <c r="A1885" s="319"/>
      <c r="B1885" s="319"/>
      <c r="C1885" s="319"/>
      <c r="D1885" s="320"/>
      <c r="E1885" s="321"/>
      <c r="F1885" s="322"/>
      <c r="G1885" s="323"/>
    </row>
    <row r="1886" spans="1:7" s="247" customFormat="1" x14ac:dyDescent="0.2">
      <c r="A1886" s="319"/>
      <c r="B1886" s="319"/>
      <c r="C1886" s="319"/>
      <c r="D1886" s="320"/>
      <c r="E1886" s="321"/>
      <c r="F1886" s="322"/>
      <c r="G1886" s="323"/>
    </row>
    <row r="1887" spans="1:7" s="247" customFormat="1" x14ac:dyDescent="0.2">
      <c r="A1887" s="319"/>
      <c r="B1887" s="319"/>
      <c r="C1887" s="319"/>
      <c r="D1887" s="320"/>
      <c r="E1887" s="321"/>
      <c r="F1887" s="322"/>
      <c r="G1887" s="323"/>
    </row>
    <row r="1888" spans="1:7" s="247" customFormat="1" x14ac:dyDescent="0.2">
      <c r="A1888" s="319"/>
      <c r="B1888" s="319"/>
      <c r="C1888" s="319"/>
      <c r="D1888" s="320"/>
      <c r="E1888" s="321"/>
      <c r="F1888" s="322"/>
      <c r="G1888" s="323"/>
    </row>
    <row r="1889" spans="1:7" s="247" customFormat="1" x14ac:dyDescent="0.2">
      <c r="A1889" s="319"/>
      <c r="B1889" s="319"/>
      <c r="C1889" s="319"/>
      <c r="D1889" s="320"/>
      <c r="E1889" s="321"/>
      <c r="F1889" s="322"/>
      <c r="G1889" s="323"/>
    </row>
    <row r="1890" spans="1:7" s="247" customFormat="1" x14ac:dyDescent="0.2">
      <c r="A1890" s="319"/>
      <c r="B1890" s="319"/>
      <c r="C1890" s="319"/>
      <c r="D1890" s="320"/>
      <c r="E1890" s="321"/>
      <c r="F1890" s="322"/>
      <c r="G1890" s="323"/>
    </row>
    <row r="1891" spans="1:7" s="247" customFormat="1" x14ac:dyDescent="0.2">
      <c r="A1891" s="319"/>
      <c r="B1891" s="319"/>
      <c r="C1891" s="319"/>
      <c r="D1891" s="320"/>
      <c r="E1891" s="321"/>
      <c r="F1891" s="322"/>
      <c r="G1891" s="323"/>
    </row>
    <row r="1892" spans="1:7" s="247" customFormat="1" x14ac:dyDescent="0.2">
      <c r="A1892" s="319"/>
      <c r="B1892" s="319"/>
      <c r="C1892" s="319"/>
      <c r="D1892" s="320"/>
      <c r="E1892" s="321"/>
      <c r="F1892" s="322"/>
      <c r="G1892" s="323"/>
    </row>
    <row r="1893" spans="1:7" s="247" customFormat="1" x14ac:dyDescent="0.2">
      <c r="A1893" s="319"/>
      <c r="B1893" s="319"/>
      <c r="C1893" s="319"/>
      <c r="D1893" s="320"/>
      <c r="E1893" s="321"/>
      <c r="F1893" s="322"/>
      <c r="G1893" s="323"/>
    </row>
    <row r="1894" spans="1:7" s="247" customFormat="1" x14ac:dyDescent="0.2">
      <c r="A1894" s="319"/>
      <c r="B1894" s="319"/>
      <c r="C1894" s="319"/>
      <c r="D1894" s="320"/>
      <c r="E1894" s="321"/>
      <c r="F1894" s="322"/>
      <c r="G1894" s="323"/>
    </row>
    <row r="1895" spans="1:7" s="247" customFormat="1" x14ac:dyDescent="0.2">
      <c r="A1895" s="319"/>
      <c r="B1895" s="319"/>
      <c r="C1895" s="319"/>
      <c r="D1895" s="320"/>
      <c r="E1895" s="321"/>
      <c r="F1895" s="322"/>
      <c r="G1895" s="323"/>
    </row>
    <row r="1896" spans="1:7" s="247" customFormat="1" x14ac:dyDescent="0.2">
      <c r="A1896" s="319"/>
      <c r="B1896" s="319"/>
      <c r="C1896" s="319"/>
      <c r="D1896" s="320"/>
      <c r="E1896" s="321"/>
      <c r="F1896" s="322"/>
      <c r="G1896" s="323"/>
    </row>
    <row r="1897" spans="1:7" s="247" customFormat="1" x14ac:dyDescent="0.2">
      <c r="A1897" s="319"/>
      <c r="B1897" s="319"/>
      <c r="C1897" s="319"/>
      <c r="D1897" s="320"/>
      <c r="E1897" s="321"/>
      <c r="F1897" s="322"/>
      <c r="G1897" s="323"/>
    </row>
    <row r="1898" spans="1:7" s="247" customFormat="1" x14ac:dyDescent="0.2">
      <c r="A1898" s="319"/>
      <c r="B1898" s="319"/>
      <c r="C1898" s="319"/>
      <c r="D1898" s="320"/>
      <c r="E1898" s="321"/>
      <c r="F1898" s="322"/>
      <c r="G1898" s="323"/>
    </row>
    <row r="1899" spans="1:7" s="247" customFormat="1" x14ac:dyDescent="0.2">
      <c r="A1899" s="319"/>
      <c r="B1899" s="319"/>
      <c r="C1899" s="319"/>
      <c r="D1899" s="320"/>
      <c r="E1899" s="321"/>
      <c r="F1899" s="322"/>
      <c r="G1899" s="323"/>
    </row>
    <row r="1900" spans="1:7" s="247" customFormat="1" x14ac:dyDescent="0.2">
      <c r="A1900" s="319"/>
      <c r="B1900" s="319"/>
      <c r="C1900" s="319"/>
      <c r="D1900" s="320"/>
      <c r="E1900" s="321"/>
      <c r="F1900" s="322"/>
      <c r="G1900" s="323"/>
    </row>
    <row r="1901" spans="1:7" s="247" customFormat="1" x14ac:dyDescent="0.2">
      <c r="A1901" s="319"/>
      <c r="B1901" s="319"/>
      <c r="C1901" s="319"/>
      <c r="D1901" s="320"/>
      <c r="E1901" s="321"/>
      <c r="F1901" s="322"/>
      <c r="G1901" s="323"/>
    </row>
    <row r="1902" spans="1:7" s="247" customFormat="1" x14ac:dyDescent="0.2">
      <c r="A1902" s="319"/>
      <c r="B1902" s="319"/>
      <c r="C1902" s="319"/>
      <c r="D1902" s="320"/>
      <c r="E1902" s="321"/>
      <c r="F1902" s="322"/>
      <c r="G1902" s="323"/>
    </row>
    <row r="1903" spans="1:7" s="247" customFormat="1" x14ac:dyDescent="0.2">
      <c r="A1903" s="319"/>
      <c r="B1903" s="319"/>
      <c r="C1903" s="319"/>
      <c r="D1903" s="320"/>
      <c r="E1903" s="321"/>
      <c r="F1903" s="322"/>
      <c r="G1903" s="323"/>
    </row>
    <row r="1904" spans="1:7" s="247" customFormat="1" x14ac:dyDescent="0.2">
      <c r="A1904" s="319"/>
      <c r="B1904" s="319"/>
      <c r="C1904" s="319"/>
      <c r="D1904" s="320"/>
      <c r="E1904" s="321"/>
      <c r="F1904" s="322"/>
      <c r="G1904" s="323"/>
    </row>
    <row r="1905" spans="1:7" s="247" customFormat="1" x14ac:dyDescent="0.2">
      <c r="A1905" s="319"/>
      <c r="B1905" s="319"/>
      <c r="C1905" s="319"/>
      <c r="D1905" s="320"/>
      <c r="E1905" s="321"/>
      <c r="F1905" s="322"/>
      <c r="G1905" s="323"/>
    </row>
    <row r="1906" spans="1:7" s="247" customFormat="1" x14ac:dyDescent="0.2">
      <c r="A1906" s="319"/>
      <c r="B1906" s="319"/>
      <c r="C1906" s="319"/>
      <c r="D1906" s="320"/>
      <c r="E1906" s="321"/>
      <c r="F1906" s="322"/>
      <c r="G1906" s="323"/>
    </row>
    <row r="1907" spans="1:7" s="247" customFormat="1" x14ac:dyDescent="0.2">
      <c r="A1907" s="319"/>
      <c r="B1907" s="319"/>
      <c r="C1907" s="319"/>
      <c r="D1907" s="320"/>
      <c r="E1907" s="321"/>
      <c r="F1907" s="322"/>
      <c r="G1907" s="323"/>
    </row>
    <row r="1908" spans="1:7" s="247" customFormat="1" x14ac:dyDescent="0.2">
      <c r="A1908" s="319"/>
      <c r="B1908" s="319"/>
      <c r="C1908" s="319"/>
      <c r="D1908" s="320"/>
      <c r="E1908" s="321"/>
      <c r="F1908" s="322"/>
      <c r="G1908" s="323"/>
    </row>
    <row r="1909" spans="1:7" s="247" customFormat="1" x14ac:dyDescent="0.2">
      <c r="A1909" s="319"/>
      <c r="B1909" s="319"/>
      <c r="C1909" s="319"/>
      <c r="D1909" s="320"/>
      <c r="E1909" s="321"/>
      <c r="F1909" s="322"/>
      <c r="G1909" s="323"/>
    </row>
    <row r="1910" spans="1:7" s="247" customFormat="1" x14ac:dyDescent="0.2">
      <c r="A1910" s="319"/>
      <c r="B1910" s="319"/>
      <c r="C1910" s="319"/>
      <c r="D1910" s="320"/>
      <c r="E1910" s="321"/>
      <c r="F1910" s="322"/>
      <c r="G1910" s="323"/>
    </row>
    <row r="1911" spans="1:7" s="247" customFormat="1" x14ac:dyDescent="0.2">
      <c r="A1911" s="319"/>
      <c r="B1911" s="319"/>
      <c r="C1911" s="319"/>
      <c r="D1911" s="320"/>
      <c r="E1911" s="321"/>
      <c r="F1911" s="322"/>
      <c r="G1911" s="323"/>
    </row>
    <row r="1912" spans="1:7" s="247" customFormat="1" x14ac:dyDescent="0.2">
      <c r="A1912" s="319"/>
      <c r="B1912" s="319"/>
      <c r="C1912" s="319"/>
      <c r="D1912" s="320"/>
      <c r="E1912" s="321"/>
      <c r="F1912" s="322"/>
      <c r="G1912" s="323"/>
    </row>
    <row r="1913" spans="1:7" s="247" customFormat="1" x14ac:dyDescent="0.2">
      <c r="A1913" s="319"/>
      <c r="B1913" s="319"/>
      <c r="C1913" s="319"/>
      <c r="D1913" s="320"/>
      <c r="E1913" s="321"/>
      <c r="F1913" s="322"/>
      <c r="G1913" s="323"/>
    </row>
    <row r="1914" spans="1:7" s="247" customFormat="1" x14ac:dyDescent="0.2">
      <c r="A1914" s="319"/>
      <c r="B1914" s="319"/>
      <c r="C1914" s="319"/>
      <c r="D1914" s="320"/>
      <c r="E1914" s="321"/>
      <c r="F1914" s="322"/>
      <c r="G1914" s="323"/>
    </row>
    <row r="1915" spans="1:7" s="247" customFormat="1" x14ac:dyDescent="0.2">
      <c r="A1915" s="319"/>
      <c r="B1915" s="319"/>
      <c r="C1915" s="319"/>
      <c r="D1915" s="320"/>
      <c r="E1915" s="321"/>
      <c r="F1915" s="322"/>
      <c r="G1915" s="323"/>
    </row>
    <row r="1916" spans="1:7" s="247" customFormat="1" x14ac:dyDescent="0.2">
      <c r="A1916" s="319"/>
      <c r="B1916" s="319"/>
      <c r="C1916" s="319"/>
      <c r="D1916" s="320"/>
      <c r="E1916" s="321"/>
      <c r="F1916" s="322"/>
      <c r="G1916" s="323"/>
    </row>
    <row r="1917" spans="1:7" s="247" customFormat="1" x14ac:dyDescent="0.2">
      <c r="A1917" s="319"/>
      <c r="B1917" s="319"/>
      <c r="C1917" s="319"/>
      <c r="D1917" s="320"/>
      <c r="E1917" s="321"/>
      <c r="F1917" s="322"/>
      <c r="G1917" s="323"/>
    </row>
    <row r="1918" spans="1:7" s="247" customFormat="1" x14ac:dyDescent="0.2">
      <c r="A1918" s="319"/>
      <c r="B1918" s="319"/>
      <c r="C1918" s="319"/>
      <c r="D1918" s="320"/>
      <c r="E1918" s="321"/>
      <c r="F1918" s="322"/>
      <c r="G1918" s="323"/>
    </row>
    <row r="1919" spans="1:7" s="247" customFormat="1" x14ac:dyDescent="0.2">
      <c r="A1919" s="319"/>
      <c r="B1919" s="319"/>
      <c r="C1919" s="319"/>
      <c r="D1919" s="320"/>
      <c r="E1919" s="321"/>
      <c r="F1919" s="322"/>
      <c r="G1919" s="323"/>
    </row>
    <row r="1920" spans="1:7" s="247" customFormat="1" x14ac:dyDescent="0.2">
      <c r="A1920" s="319"/>
      <c r="B1920" s="319"/>
      <c r="C1920" s="319"/>
      <c r="D1920" s="320"/>
      <c r="E1920" s="321"/>
      <c r="F1920" s="322"/>
      <c r="G1920" s="323"/>
    </row>
    <row r="1921" spans="1:7" s="247" customFormat="1" x14ac:dyDescent="0.2">
      <c r="A1921" s="319"/>
      <c r="B1921" s="319"/>
      <c r="C1921" s="319"/>
      <c r="D1921" s="320"/>
      <c r="E1921" s="321"/>
      <c r="F1921" s="322"/>
      <c r="G1921" s="323"/>
    </row>
    <row r="1922" spans="1:7" s="247" customFormat="1" x14ac:dyDescent="0.2">
      <c r="A1922" s="319"/>
      <c r="B1922" s="319"/>
      <c r="C1922" s="319"/>
      <c r="D1922" s="320"/>
      <c r="E1922" s="321"/>
      <c r="F1922" s="322"/>
      <c r="G1922" s="323"/>
    </row>
    <row r="1923" spans="1:7" s="247" customFormat="1" x14ac:dyDescent="0.2">
      <c r="A1923" s="319"/>
      <c r="B1923" s="319"/>
      <c r="C1923" s="319"/>
      <c r="D1923" s="320"/>
      <c r="E1923" s="321"/>
      <c r="F1923" s="322"/>
      <c r="G1923" s="323"/>
    </row>
    <row r="1924" spans="1:7" s="247" customFormat="1" x14ac:dyDescent="0.2">
      <c r="A1924" s="319"/>
      <c r="B1924" s="319"/>
      <c r="C1924" s="319"/>
      <c r="D1924" s="320"/>
      <c r="E1924" s="321"/>
      <c r="F1924" s="322"/>
      <c r="G1924" s="323"/>
    </row>
    <row r="1925" spans="1:7" s="247" customFormat="1" x14ac:dyDescent="0.2">
      <c r="A1925" s="319"/>
      <c r="B1925" s="319"/>
      <c r="C1925" s="319"/>
      <c r="D1925" s="320"/>
      <c r="E1925" s="321"/>
      <c r="F1925" s="322"/>
      <c r="G1925" s="323"/>
    </row>
    <row r="1926" spans="1:7" s="247" customFormat="1" x14ac:dyDescent="0.2">
      <c r="A1926" s="319"/>
      <c r="B1926" s="319"/>
      <c r="C1926" s="319"/>
      <c r="D1926" s="320"/>
      <c r="E1926" s="321"/>
      <c r="F1926" s="322"/>
      <c r="G1926" s="323"/>
    </row>
    <row r="1927" spans="1:7" s="247" customFormat="1" x14ac:dyDescent="0.2">
      <c r="A1927" s="319"/>
      <c r="B1927" s="319"/>
      <c r="C1927" s="319"/>
      <c r="D1927" s="320"/>
      <c r="E1927" s="321"/>
      <c r="F1927" s="322"/>
      <c r="G1927" s="323"/>
    </row>
    <row r="1928" spans="1:7" s="247" customFormat="1" x14ac:dyDescent="0.2">
      <c r="A1928" s="319"/>
      <c r="B1928" s="319"/>
      <c r="C1928" s="319"/>
      <c r="D1928" s="320"/>
      <c r="E1928" s="321"/>
      <c r="F1928" s="322"/>
      <c r="G1928" s="323"/>
    </row>
    <row r="1929" spans="1:7" s="247" customFormat="1" x14ac:dyDescent="0.2">
      <c r="A1929" s="319"/>
      <c r="B1929" s="319"/>
      <c r="C1929" s="319"/>
      <c r="D1929" s="320"/>
      <c r="E1929" s="321"/>
      <c r="F1929" s="322"/>
      <c r="G1929" s="323"/>
    </row>
    <row r="1930" spans="1:7" s="247" customFormat="1" x14ac:dyDescent="0.2">
      <c r="A1930" s="319"/>
      <c r="B1930" s="319"/>
      <c r="C1930" s="319"/>
      <c r="D1930" s="320"/>
      <c r="E1930" s="321"/>
      <c r="F1930" s="322"/>
      <c r="G1930" s="323"/>
    </row>
    <row r="1931" spans="1:7" s="247" customFormat="1" x14ac:dyDescent="0.2">
      <c r="A1931" s="319"/>
      <c r="B1931" s="319"/>
      <c r="C1931" s="319"/>
      <c r="D1931" s="320"/>
      <c r="E1931" s="321"/>
      <c r="F1931" s="322"/>
      <c r="G1931" s="323"/>
    </row>
    <row r="1932" spans="1:7" s="247" customFormat="1" x14ac:dyDescent="0.2">
      <c r="A1932" s="319"/>
      <c r="B1932" s="319"/>
      <c r="C1932" s="319"/>
      <c r="D1932" s="320"/>
      <c r="E1932" s="321"/>
      <c r="F1932" s="322"/>
      <c r="G1932" s="323"/>
    </row>
    <row r="1933" spans="1:7" s="247" customFormat="1" x14ac:dyDescent="0.2">
      <c r="A1933" s="319"/>
      <c r="B1933" s="319"/>
      <c r="C1933" s="319"/>
      <c r="D1933" s="320"/>
      <c r="E1933" s="321"/>
      <c r="F1933" s="322"/>
      <c r="G1933" s="323"/>
    </row>
    <row r="1934" spans="1:7" s="247" customFormat="1" x14ac:dyDescent="0.2">
      <c r="A1934" s="319"/>
      <c r="B1934" s="319"/>
      <c r="C1934" s="319"/>
      <c r="D1934" s="320"/>
      <c r="E1934" s="321"/>
      <c r="F1934" s="322"/>
      <c r="G1934" s="323"/>
    </row>
    <row r="1935" spans="1:7" s="247" customFormat="1" x14ac:dyDescent="0.2">
      <c r="A1935" s="319"/>
      <c r="B1935" s="319"/>
      <c r="C1935" s="319"/>
      <c r="D1935" s="320"/>
      <c r="E1935" s="321"/>
      <c r="F1935" s="322"/>
      <c r="G1935" s="323"/>
    </row>
    <row r="1936" spans="1:7" s="247" customFormat="1" x14ac:dyDescent="0.2">
      <c r="A1936" s="319"/>
      <c r="B1936" s="319"/>
      <c r="C1936" s="319"/>
      <c r="D1936" s="320"/>
      <c r="E1936" s="321"/>
      <c r="F1936" s="322"/>
      <c r="G1936" s="323"/>
    </row>
    <row r="1937" spans="1:7" s="247" customFormat="1" x14ac:dyDescent="0.2">
      <c r="A1937" s="319"/>
      <c r="B1937" s="319"/>
      <c r="C1937" s="319"/>
      <c r="D1937" s="320"/>
      <c r="E1937" s="321"/>
      <c r="F1937" s="322"/>
      <c r="G1937" s="323"/>
    </row>
    <row r="1938" spans="1:7" s="247" customFormat="1" x14ac:dyDescent="0.2">
      <c r="A1938" s="319"/>
      <c r="B1938" s="319"/>
      <c r="C1938" s="319"/>
      <c r="D1938" s="320"/>
      <c r="E1938" s="321"/>
      <c r="F1938" s="322"/>
      <c r="G1938" s="323"/>
    </row>
    <row r="1939" spans="1:7" s="247" customFormat="1" x14ac:dyDescent="0.2">
      <c r="A1939" s="319"/>
      <c r="B1939" s="319"/>
      <c r="C1939" s="319"/>
      <c r="D1939" s="320"/>
      <c r="E1939" s="321"/>
      <c r="F1939" s="322"/>
      <c r="G1939" s="323"/>
    </row>
    <row r="1940" spans="1:7" s="247" customFormat="1" x14ac:dyDescent="0.2">
      <c r="A1940" s="319"/>
      <c r="B1940" s="319"/>
      <c r="C1940" s="319"/>
      <c r="D1940" s="320"/>
      <c r="E1940" s="321"/>
      <c r="F1940" s="322"/>
      <c r="G1940" s="323"/>
    </row>
    <row r="1941" spans="1:7" s="247" customFormat="1" x14ac:dyDescent="0.2">
      <c r="A1941" s="319"/>
      <c r="B1941" s="319"/>
      <c r="C1941" s="319"/>
      <c r="D1941" s="320"/>
      <c r="E1941" s="321"/>
      <c r="F1941" s="322"/>
      <c r="G1941" s="323"/>
    </row>
    <row r="1942" spans="1:7" s="247" customFormat="1" x14ac:dyDescent="0.2">
      <c r="A1942" s="319"/>
      <c r="B1942" s="319"/>
      <c r="C1942" s="319"/>
      <c r="D1942" s="320"/>
      <c r="E1942" s="321"/>
      <c r="F1942" s="322"/>
      <c r="G1942" s="323"/>
    </row>
    <row r="1943" spans="1:7" s="247" customFormat="1" x14ac:dyDescent="0.2">
      <c r="A1943" s="319"/>
      <c r="B1943" s="319"/>
      <c r="C1943" s="319"/>
      <c r="D1943" s="320"/>
      <c r="E1943" s="321"/>
      <c r="F1943" s="322"/>
      <c r="G1943" s="323"/>
    </row>
    <row r="1944" spans="1:7" s="247" customFormat="1" x14ac:dyDescent="0.2">
      <c r="A1944" s="319"/>
      <c r="B1944" s="319"/>
      <c r="C1944" s="319"/>
      <c r="D1944" s="320"/>
      <c r="E1944" s="321"/>
      <c r="F1944" s="322"/>
      <c r="G1944" s="323"/>
    </row>
    <row r="1945" spans="1:7" s="247" customFormat="1" x14ac:dyDescent="0.2">
      <c r="A1945" s="319"/>
      <c r="B1945" s="319"/>
      <c r="C1945" s="319"/>
      <c r="D1945" s="320"/>
      <c r="E1945" s="321"/>
      <c r="F1945" s="322"/>
      <c r="G1945" s="323"/>
    </row>
    <row r="1946" spans="1:7" s="247" customFormat="1" x14ac:dyDescent="0.2">
      <c r="A1946" s="319"/>
      <c r="B1946" s="319"/>
      <c r="C1946" s="319"/>
      <c r="D1946" s="320"/>
      <c r="E1946" s="321"/>
      <c r="F1946" s="322"/>
      <c r="G1946" s="323"/>
    </row>
    <row r="1947" spans="1:7" s="247" customFormat="1" x14ac:dyDescent="0.2">
      <c r="A1947" s="319"/>
      <c r="B1947" s="319"/>
      <c r="C1947" s="319"/>
      <c r="D1947" s="320"/>
      <c r="E1947" s="321"/>
      <c r="F1947" s="322"/>
      <c r="G1947" s="323"/>
    </row>
    <row r="1948" spans="1:7" s="247" customFormat="1" x14ac:dyDescent="0.2">
      <c r="A1948" s="319"/>
      <c r="B1948" s="319"/>
      <c r="C1948" s="319"/>
      <c r="D1948" s="320"/>
      <c r="E1948" s="321"/>
      <c r="F1948" s="322"/>
      <c r="G1948" s="323"/>
    </row>
    <row r="1949" spans="1:7" s="247" customFormat="1" x14ac:dyDescent="0.2">
      <c r="A1949" s="319"/>
      <c r="B1949" s="319"/>
      <c r="C1949" s="319"/>
      <c r="D1949" s="320"/>
      <c r="E1949" s="321"/>
      <c r="F1949" s="322"/>
      <c r="G1949" s="323"/>
    </row>
    <row r="1950" spans="1:7" x14ac:dyDescent="0.2">
      <c r="A1950" s="308"/>
      <c r="B1950" s="309"/>
      <c r="C1950" s="308"/>
      <c r="D1950" s="310"/>
      <c r="E1950" s="311"/>
      <c r="F1950" s="312"/>
      <c r="G1950" s="313"/>
    </row>
  </sheetData>
  <sheetProtection password="CAEB" sheet="1" objects="1" scenarios="1"/>
  <protectedRanges>
    <protectedRange password="CA92" sqref="A836:B910" name="Bereich1"/>
    <protectedRange password="CA92" sqref="D848 D850:D860 D866:D886 D903:D906" name="Bereich1_2"/>
    <protectedRange password="CA92" sqref="G836:G910" name="Bereich1_3"/>
    <protectedRange password="CA92" sqref="C836:C910" name="Bereich1_4"/>
    <protectedRange password="CA92" sqref="A1004:B1016" name="Bereich1_5"/>
    <protectedRange password="CA92" sqref="C1004:C1016" name="Bereich1_6"/>
    <protectedRange password="CA92" sqref="D1004:D1005 D1011 D1014:D1016" name="Bereich1_7"/>
    <protectedRange password="CA92" sqref="G1004:G1016" name="Bereich1_8"/>
    <protectedRange password="CA92" sqref="A1226:B1295" name="Bereich1_9"/>
    <protectedRange password="CA92" sqref="C1226:C1295" name="Bereich1_10"/>
    <protectedRange password="CA92" sqref="D1236 D1238:D1246 D1251:D1271 D1288:D1291" name="Bereich1_11"/>
    <protectedRange password="CA92" sqref="G1226:G1295" name="Bereich1_12"/>
    <protectedRange password="CA92" sqref="A1391:B1404" name="Bereich1_14"/>
    <protectedRange password="CA92" sqref="C1391:C1404" name="Bereich1_15"/>
    <protectedRange password="CA92" sqref="D1391:D1393 D1399 D1402:D1404" name="Bereich1_16"/>
    <protectedRange password="CA92" sqref="G1408:G1437 G1391:G1404" name="Bereich1_17"/>
  </protectedRanges>
  <mergeCells count="10">
    <mergeCell ref="A1:G1"/>
    <mergeCell ref="A2:G2"/>
    <mergeCell ref="C10:C11"/>
    <mergeCell ref="B10:B11"/>
    <mergeCell ref="A10:A11"/>
    <mergeCell ref="A4:C4"/>
    <mergeCell ref="A5:C5"/>
    <mergeCell ref="E4:G5"/>
    <mergeCell ref="D7:G7"/>
    <mergeCell ref="D8:G8"/>
  </mergeCells>
  <printOptions horizontalCentered="1" gridLines="1"/>
  <pageMargins left="0.70866141732283472" right="0.70866141732283472" top="0.86614173228346458" bottom="0.74803149606299213" header="0.31496062992125984" footer="0.31496062992125984"/>
  <pageSetup paperSize="9" scale="69" fitToHeight="50" orientation="landscape" horizontalDpi="4294967293" verticalDpi="4294967293" r:id="rId1"/>
  <headerFooter>
    <oddHeader>&amp;F</oddHeader>
    <oddFooter>Pagina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4"/>
  <sheetViews>
    <sheetView topLeftCell="A4" workbookViewId="0">
      <selection activeCell="E11" sqref="E11"/>
    </sheetView>
  </sheetViews>
  <sheetFormatPr defaultRowHeight="12.75" x14ac:dyDescent="0.2"/>
  <cols>
    <col min="1" max="2" width="32.85546875" style="1" customWidth="1"/>
    <col min="3" max="3" width="35.28515625" style="1" customWidth="1"/>
  </cols>
  <sheetData>
    <row r="1" spans="1:3" s="218" customFormat="1" ht="35.25" customHeight="1" x14ac:dyDescent="0.3">
      <c r="A1" s="397" t="s">
        <v>2238</v>
      </c>
      <c r="B1" s="398"/>
      <c r="C1" s="399"/>
    </row>
    <row r="2" spans="1:3" s="218" customFormat="1" ht="35.25" customHeight="1" x14ac:dyDescent="0.3">
      <c r="A2" s="400" t="s">
        <v>2237</v>
      </c>
      <c r="B2" s="401"/>
      <c r="C2" s="402"/>
    </row>
    <row r="3" spans="1:3" ht="7.5" customHeight="1" x14ac:dyDescent="0.25">
      <c r="A3" s="22"/>
      <c r="B3" s="22"/>
      <c r="C3" s="23"/>
    </row>
    <row r="4" spans="1:3" ht="22.5" customHeight="1" x14ac:dyDescent="0.2">
      <c r="A4" s="24" t="s">
        <v>1054</v>
      </c>
      <c r="B4" s="25" t="s">
        <v>1055</v>
      </c>
      <c r="C4" s="358"/>
    </row>
    <row r="5" spans="1:3" ht="7.5" customHeight="1" x14ac:dyDescent="0.25">
      <c r="A5" s="26"/>
      <c r="B5" s="26"/>
      <c r="C5" s="26"/>
    </row>
    <row r="6" spans="1:3" ht="36.75" customHeight="1" x14ac:dyDescent="0.2">
      <c r="A6" s="219" t="s">
        <v>1056</v>
      </c>
      <c r="B6" s="220" t="s">
        <v>1057</v>
      </c>
      <c r="C6" s="324">
        <f>A_CORPO!D7</f>
        <v>4443262.18</v>
      </c>
    </row>
    <row r="7" spans="1:3" ht="7.5" customHeight="1" x14ac:dyDescent="0.2">
      <c r="A7" s="223"/>
      <c r="B7" s="224"/>
      <c r="C7" s="217"/>
    </row>
    <row r="8" spans="1:3" s="226" customFormat="1" ht="22.5" customHeight="1" x14ac:dyDescent="0.2">
      <c r="A8" s="229" t="s">
        <v>2239</v>
      </c>
      <c r="B8" s="230" t="s">
        <v>2240</v>
      </c>
      <c r="C8" s="231"/>
    </row>
    <row r="9" spans="1:3" ht="16.5" x14ac:dyDescent="0.2">
      <c r="A9" s="221" t="s">
        <v>2241</v>
      </c>
      <c r="B9" s="222" t="s">
        <v>2243</v>
      </c>
      <c r="C9" s="227">
        <f>A_CORPO!G268+A_CORPO!G431+A_CORPO!G553+A_CORPO!G597+A_CORPO!G646+A_CORPO!G658</f>
        <v>3242999.4784699986</v>
      </c>
    </row>
    <row r="10" spans="1:3" ht="16.5" x14ac:dyDescent="0.2">
      <c r="A10" s="221" t="s">
        <v>2246</v>
      </c>
      <c r="B10" s="222" t="s">
        <v>2244</v>
      </c>
      <c r="C10" s="227">
        <f>A_CORPO!G799+A_CORPO!G833+A_CORPO!G911+A_CORPO!G956+A_CORPO!G1001+A_CORPO!G1017</f>
        <v>483360.01896749978</v>
      </c>
    </row>
    <row r="11" spans="1:3" ht="16.5" x14ac:dyDescent="0.2">
      <c r="A11" s="221" t="s">
        <v>2242</v>
      </c>
      <c r="B11" s="222" t="s">
        <v>2245</v>
      </c>
      <c r="C11" s="227">
        <f>A_CORPO!G1147+A_CORPO!G1223+A_CORPO!G1296+A_CORPO!G1340+A_CORPO!G1388+A_CORPO!G1405</f>
        <v>716902.68699999992</v>
      </c>
    </row>
    <row r="12" spans="1:3" ht="17.25" thickBot="1" x14ac:dyDescent="0.25">
      <c r="A12" s="232" t="s">
        <v>2232</v>
      </c>
      <c r="B12" s="233" t="s">
        <v>2247</v>
      </c>
      <c r="C12" s="234">
        <f>A_CORPO!G1438</f>
        <v>0</v>
      </c>
    </row>
    <row r="13" spans="1:3" ht="71.25" customHeight="1" thickBot="1" x14ac:dyDescent="0.25">
      <c r="A13" s="235" t="s">
        <v>2231</v>
      </c>
      <c r="B13" s="236" t="s">
        <v>2259</v>
      </c>
      <c r="C13" s="237">
        <f>SUM(C9:C12)</f>
        <v>4443262.1844374985</v>
      </c>
    </row>
    <row r="14" spans="1:3" ht="25.5" customHeight="1" x14ac:dyDescent="0.2">
      <c r="A14" s="355" t="s">
        <v>1058</v>
      </c>
      <c r="B14" s="356" t="s">
        <v>1059</v>
      </c>
      <c r="C14" s="357">
        <f>1-(C13/C6)</f>
        <v>-9.9870289815839897E-10</v>
      </c>
    </row>
    <row r="15" spans="1:3" ht="90.75" customHeight="1" x14ac:dyDescent="0.2">
      <c r="A15" s="225" t="s">
        <v>1060</v>
      </c>
      <c r="B15" s="222" t="s">
        <v>1061</v>
      </c>
      <c r="C15" s="354"/>
    </row>
    <row r="16" spans="1:3" ht="16.5" x14ac:dyDescent="0.2">
      <c r="A16" s="228"/>
      <c r="B16" s="224"/>
      <c r="C16" s="349"/>
    </row>
    <row r="17" spans="1:3" ht="22.5" customHeight="1" x14ac:dyDescent="0.2">
      <c r="A17" s="238" t="s">
        <v>2220</v>
      </c>
      <c r="B17" s="230" t="s">
        <v>2257</v>
      </c>
      <c r="C17" s="351"/>
    </row>
    <row r="18" spans="1:3" ht="16.5" x14ac:dyDescent="0.2">
      <c r="A18" s="225" t="s">
        <v>2248</v>
      </c>
      <c r="B18" s="222" t="s">
        <v>2249</v>
      </c>
      <c r="C18" s="352">
        <v>120275</v>
      </c>
    </row>
    <row r="19" spans="1:3" ht="33" x14ac:dyDescent="0.2">
      <c r="A19" s="225" t="s">
        <v>2250</v>
      </c>
      <c r="B19" s="222" t="s">
        <v>2254</v>
      </c>
      <c r="C19" s="352">
        <v>2800</v>
      </c>
    </row>
    <row r="20" spans="1:3" ht="16.5" x14ac:dyDescent="0.2">
      <c r="A20" s="225" t="s">
        <v>2251</v>
      </c>
      <c r="B20" s="222" t="s">
        <v>2252</v>
      </c>
      <c r="C20" s="352">
        <v>67976</v>
      </c>
    </row>
    <row r="21" spans="1:3" ht="33" x14ac:dyDescent="0.2">
      <c r="A21" s="225" t="s">
        <v>2253</v>
      </c>
      <c r="B21" s="222" t="s">
        <v>2255</v>
      </c>
      <c r="C21" s="352">
        <v>1000</v>
      </c>
    </row>
    <row r="22" spans="1:3" ht="33" customHeight="1" x14ac:dyDescent="0.2">
      <c r="A22" s="221" t="s">
        <v>2256</v>
      </c>
      <c r="B22" s="222" t="s">
        <v>2258</v>
      </c>
      <c r="C22" s="353">
        <f>SUM(C18:C21)</f>
        <v>192051</v>
      </c>
    </row>
    <row r="23" spans="1:3" ht="15.75" x14ac:dyDescent="0.2">
      <c r="A23" s="215"/>
      <c r="B23" s="216"/>
      <c r="C23" s="239"/>
    </row>
    <row r="24" spans="1:3" ht="69" customHeight="1" x14ac:dyDescent="0.2">
      <c r="A24" s="27" t="s">
        <v>2260</v>
      </c>
      <c r="B24" s="28" t="s">
        <v>2261</v>
      </c>
      <c r="C24" s="350">
        <f>C22+C13</f>
        <v>4635313.1844374985</v>
      </c>
    </row>
  </sheetData>
  <sheetProtection password="CAEB" sheet="1" objects="1" scenarios="1"/>
  <mergeCells count="2">
    <mergeCell ref="A1:C1"/>
    <mergeCell ref="A2:C2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2</vt:i4>
      </vt:variant>
    </vt:vector>
  </HeadingPairs>
  <TitlesOfParts>
    <vt:vector size="4" baseType="lpstr">
      <vt:lpstr>A_CORPO</vt:lpstr>
      <vt:lpstr>RIEPILOGO</vt:lpstr>
      <vt:lpstr>A_CORPO!Area_stampa</vt:lpstr>
      <vt:lpstr>A_CORPO!focus</vt:lpstr>
    </vt:vector>
  </TitlesOfParts>
  <Company>prov.bz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Brigitte Pittschieler</dc:creator>
  <cp:lastModifiedBy>Adolfo DETASSIS</cp:lastModifiedBy>
  <cp:lastPrinted>2017-05-18T16:25:12Z</cp:lastPrinted>
  <dcterms:created xsi:type="dcterms:W3CDTF">2012-08-30T12:58:50Z</dcterms:created>
  <dcterms:modified xsi:type="dcterms:W3CDTF">2017-05-23T09:44:54Z</dcterms:modified>
</cp:coreProperties>
</file>