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d.docs.live.net/8a9716db7c451d20/Reinigung/"/>
    </mc:Choice>
  </mc:AlternateContent>
  <xr:revisionPtr revIDLastSave="49" documentId="8_{BF1B2EA1-DF36-40D6-B869-18ADB74C30CB}" xr6:coauthVersionLast="45" xr6:coauthVersionMax="45" xr10:uidLastSave="{8F53DC9E-7E51-4C26-98B2-BCA7675ADB34}"/>
  <bookViews>
    <workbookView xWindow="24555" yWindow="2130" windowWidth="7500" windowHeight="1350" xr2:uid="{00000000-000D-0000-FFFF-FFFF00000000}"/>
  </bookViews>
  <sheets>
    <sheet name="Übersicht" sheetId="1" r:id="rId1"/>
  </sheets>
  <definedNames>
    <definedName name="_xlnm.Print_Area" localSheetId="0">Übersicht!$B$2:$AE$16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D16" i="1" l="1"/>
  <c r="AE6" i="1" l="1"/>
  <c r="P13" i="1" l="1"/>
  <c r="S11" i="1"/>
  <c r="P12" i="1" l="1"/>
  <c r="AB5" i="1" l="1"/>
  <c r="AB6" i="1"/>
  <c r="AB7" i="1"/>
  <c r="AB8" i="1"/>
  <c r="AB9" i="1"/>
  <c r="AB11" i="1"/>
  <c r="AB13" i="1"/>
  <c r="AB14" i="1"/>
  <c r="AB4" i="1"/>
  <c r="W14" i="1"/>
  <c r="W9" i="1"/>
  <c r="W13" i="1"/>
  <c r="P5" i="1"/>
  <c r="P6" i="1"/>
  <c r="P14" i="1"/>
  <c r="N5" i="1"/>
  <c r="N6" i="1"/>
  <c r="N7" i="1"/>
  <c r="P7" i="1" s="1"/>
  <c r="N8" i="1"/>
  <c r="P8" i="1" s="1"/>
  <c r="N9" i="1"/>
  <c r="P9" i="1" s="1"/>
  <c r="N10" i="1"/>
  <c r="N11" i="1"/>
  <c r="N4" i="1"/>
  <c r="P4" i="1" s="1"/>
  <c r="U5" i="1"/>
  <c r="W5" i="1" s="1"/>
  <c r="U6" i="1"/>
  <c r="W6" i="1" s="1"/>
  <c r="U7" i="1"/>
  <c r="W7" i="1" s="1"/>
  <c r="U8" i="1"/>
  <c r="W8" i="1" s="1"/>
  <c r="U9" i="1"/>
  <c r="U10" i="1"/>
  <c r="U11" i="1"/>
  <c r="W11" i="1" s="1"/>
  <c r="U4" i="1"/>
  <c r="W4" i="1" s="1"/>
  <c r="P11" i="1" l="1"/>
  <c r="G13" i="1" l="1"/>
  <c r="F10" i="1" l="1"/>
  <c r="AB10" i="1" l="1"/>
  <c r="AB15" i="1" s="1"/>
  <c r="W10" i="1"/>
  <c r="W15" i="1" s="1"/>
  <c r="P10" i="1"/>
  <c r="G10" i="1"/>
  <c r="G14" i="1"/>
  <c r="P16" i="1" l="1"/>
  <c r="P15" i="1"/>
  <c r="P18" i="1" l="1"/>
  <c r="G5" i="1" l="1"/>
  <c r="G6" i="1"/>
  <c r="G11" i="1"/>
  <c r="G7" i="1"/>
  <c r="G9" i="1"/>
  <c r="G8" i="1"/>
  <c r="G4" i="1"/>
</calcChain>
</file>

<file path=xl/sharedStrings.xml><?xml version="1.0" encoding="utf-8"?>
<sst xmlns="http://schemas.openxmlformats.org/spreadsheetml/2006/main" count="64" uniqueCount="51">
  <si>
    <t>Maßeinheit
Unità di misura</t>
  </si>
  <si>
    <t>Menge
Quantità</t>
  </si>
  <si>
    <t>m²</t>
  </si>
  <si>
    <t>h</t>
  </si>
  <si>
    <t>Gesamtpreis (ohne MwSt.)
Prezzo totale (senza IVA)</t>
  </si>
  <si>
    <t>Einheitspreis (ohne MwSt.)
Prezzo unitario (senza IVA)</t>
  </si>
  <si>
    <t>Beschreibung HOMOGENE BEREICHE
Descrizione AREE OMOGENE</t>
  </si>
  <si>
    <t>TYP 1 – Büros und ähnliche
TIPO 1 - Uffici e simili</t>
  </si>
  <si>
    <t>TYP 2 – Verkehrsflächen und ähnliche
TIPO 2 – Percorsi e simili</t>
  </si>
  <si>
    <t>TYP  3 – Sanitär und ähnlich
TIPO  3 – Sanitari e simili</t>
  </si>
  <si>
    <t>SUMME MONATLICH
SOMMA MENSILE</t>
  </si>
  <si>
    <t>ATTIVITÀ INTEGRATIVE e/o STRAORDINARIE incl. MATERIALE
INTEGRATIVE und/oder AUßERORDENTLICHE TÄTIGKEITEN inkl. MATERIAL</t>
  </si>
  <si>
    <t>TYP 4 – Werkstätten
TIPO 4 - Officine</t>
  </si>
  <si>
    <t>TYP 6 – Küchen
TIPO 6 – Cucine</t>
  </si>
  <si>
    <t>TYP 7 – Seminarbereich
TYP 7 – Area seminari</t>
  </si>
  <si>
    <t>TYP 8 – Außenbereiche und ähnliche
TIPO 8 – Esterni e simili</t>
  </si>
  <si>
    <t>SUMME (VERTRAGSLAUFZEIT 2+1 JAHRE)
SOMMA (DURATA DI CONTRATTO 2+1 ANNI)</t>
  </si>
  <si>
    <r>
      <t xml:space="preserve">NOI TECHPARK SÜDTIROL ALTO ADIGE
</t>
    </r>
    <r>
      <rPr>
        <b/>
        <sz val="11"/>
        <color theme="1"/>
        <rFont val="Calibri"/>
        <family val="2"/>
        <scheme val="minor"/>
      </rPr>
      <t xml:space="preserve">SERVIZIO DI PULIZIA / DIENSTLEISTUNG REINIGUNG
</t>
    </r>
    <r>
      <rPr>
        <sz val="11"/>
        <color theme="1"/>
        <rFont val="Calibri"/>
        <family val="2"/>
        <scheme val="minor"/>
      </rPr>
      <t xml:space="preserve">
MASSEN UND KOSTENSCHÄTZUNG / COMPUTO METRICO ESTIMATIVO 02/2018
</t>
    </r>
  </si>
  <si>
    <t>pauschal
a corpo</t>
  </si>
  <si>
    <t>TAGESDIENST
SERVIZIO GIORNALIERO</t>
  </si>
  <si>
    <t>TIPO 5 – Labors
TYP 5 – Laboratori</t>
  </si>
  <si>
    <t>D1</t>
  </si>
  <si>
    <t>A6 1UG</t>
  </si>
  <si>
    <t>A6 EG</t>
  </si>
  <si>
    <t>A6 1.OG</t>
  </si>
  <si>
    <t>B5 EG</t>
  </si>
  <si>
    <t>B5 OG</t>
  </si>
  <si>
    <t>B5 ZG</t>
  </si>
  <si>
    <t>A6 Tot.</t>
  </si>
  <si>
    <t>B5 Tot.</t>
  </si>
  <si>
    <t>TYP 9 – Halle
TIPO 9 – Capannone</t>
  </si>
  <si>
    <t>2 Jahre</t>
  </si>
  <si>
    <t>A6</t>
  </si>
  <si>
    <t>Zwischensumme, Ausschreibungsbetrag</t>
  </si>
  <si>
    <t>Geschätzte Kosten der Arbeitskraft / Costi stimati della manodopera</t>
  </si>
  <si>
    <t>Im Sinne von Art. 23, Abs. 16 des GvD 50/2016 wird angenommen, dass die Kosten für die Arbeitskraft nicht unter 70 Prozent des Gesamtbetrages liegen.</t>
  </si>
  <si>
    <t>Ai sensi dell'art. 23, comma 16 del D.lgs. 50/2016 si presume che i costi della manodopera non sono inferiore a 70 per cento dell'importo complessivo.</t>
  </si>
  <si>
    <t>Flächen ab Vertragsbeginn
Superfici dall'inizio del contratto</t>
  </si>
  <si>
    <t>Dauer
durata [mesi]</t>
  </si>
  <si>
    <t>Preis
prezzo</t>
  </si>
  <si>
    <t>D2
(Schätzung)
(stima)</t>
  </si>
  <si>
    <t>D3
(Schätzung)
(stima)</t>
  </si>
  <si>
    <t>Option Reinigung A6
Flächen ab 01/2022
Opzione pulizia A6
Superfici dal 01/2022</t>
  </si>
  <si>
    <t>Option Reinigung D2 &amp; D3
Flächen ab 07/2023
Opzione pulizia A6
Superfici dal 07/2023</t>
  </si>
  <si>
    <t>D2 &amp; D3</t>
  </si>
  <si>
    <t>Summe / totale</t>
  </si>
  <si>
    <t>Zentralbereich / Parte centrale (A1,A2,A4)</t>
  </si>
  <si>
    <t xml:space="preserve">Technische Verlängerung  4 Monate
Proroga tecnica 4 mesi
</t>
  </si>
  <si>
    <t>Option / opzione D2+D3</t>
  </si>
  <si>
    <t>Option / opzione A6</t>
  </si>
  <si>
    <t>ZB / PC (A1,A2,A4)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</si>
</sst>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/>
      <protection locked="0" hidden="1"/>
    </xf>
    <xf numFmtId="4" fontId="3" fillId="3" borderId="1" xfId="0" applyNumberFormat="1" applyFont="1" applyFill="1" applyBorder="1" applyAlignment="1" applyProtection="1">
      <alignment horizontal="center" vertical="center" wrapText="1"/>
    </xf>
    <xf numFmtId="4" fontId="3" fillId="3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vertical="center"/>
    </xf>
    <xf numFmtId="4" fontId="0" fillId="0" borderId="0" xfId="0" applyNumberFormat="1"/>
    <xf numFmtId="164" fontId="6" fillId="0" borderId="0" xfId="0" applyNumberFormat="1" applyFont="1" applyProtection="1">
      <protection locked="0"/>
    </xf>
    <xf numFmtId="0" fontId="3" fillId="4" borderId="1" xfId="0" applyFont="1" applyFill="1" applyBorder="1" applyAlignment="1" applyProtection="1">
      <alignment horizontal="left" vertical="center" wrapText="1"/>
    </xf>
    <xf numFmtId="0" fontId="0" fillId="0" borderId="0" xfId="0" applyFill="1"/>
    <xf numFmtId="164" fontId="0" fillId="0" borderId="0" xfId="1" applyFont="1"/>
    <xf numFmtId="2" fontId="0" fillId="0" borderId="0" xfId="0" applyNumberFormat="1"/>
    <xf numFmtId="0" fontId="3" fillId="0" borderId="1" xfId="0" applyFont="1" applyFill="1" applyBorder="1" applyAlignment="1" applyProtection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2" fontId="1" fillId="6" borderId="0" xfId="0" applyNumberFormat="1" applyFont="1" applyFill="1" applyBorder="1" applyAlignment="1">
      <alignment horizontal="center" vertical="center" wrapText="1"/>
    </xf>
    <xf numFmtId="3" fontId="2" fillId="6" borderId="0" xfId="0" applyNumberFormat="1" applyFont="1" applyFill="1" applyBorder="1" applyAlignment="1">
      <alignment horizontal="center" vertical="center" wrapText="1"/>
    </xf>
    <xf numFmtId="0" fontId="0" fillId="5" borderId="0" xfId="0" applyFill="1" applyBorder="1"/>
    <xf numFmtId="2" fontId="0" fillId="5" borderId="0" xfId="0" applyNumberFormat="1" applyFill="1" applyBorder="1"/>
    <xf numFmtId="2" fontId="1" fillId="5" borderId="0" xfId="0" applyNumberFormat="1" applyFont="1" applyFill="1" applyBorder="1" applyAlignment="1">
      <alignment horizontal="center" vertical="center"/>
    </xf>
    <xf numFmtId="2" fontId="1" fillId="5" borderId="0" xfId="0" applyNumberFormat="1" applyFont="1" applyFill="1" applyBorder="1" applyAlignment="1">
      <alignment horizontal="center" vertical="center" wrapText="1"/>
    </xf>
    <xf numFmtId="2" fontId="1" fillId="5" borderId="0" xfId="0" applyNumberFormat="1" applyFont="1" applyFill="1" applyBorder="1"/>
    <xf numFmtId="3" fontId="2" fillId="5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/>
    <xf numFmtId="2" fontId="7" fillId="0" borderId="0" xfId="0" applyNumberFormat="1" applyFont="1" applyBorder="1"/>
    <xf numFmtId="2" fontId="7" fillId="0" borderId="0" xfId="0" applyNumberFormat="1" applyFont="1" applyBorder="1" applyAlignment="1">
      <alignment horizontal="center" vertical="center"/>
    </xf>
    <xf numFmtId="3" fontId="2" fillId="5" borderId="0" xfId="0" applyNumberFormat="1" applyFont="1" applyFill="1" applyBorder="1" applyAlignment="1" applyProtection="1">
      <alignment horizontal="center" vertical="center" wrapText="1"/>
    </xf>
    <xf numFmtId="164" fontId="1" fillId="0" borderId="0" xfId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 applyBorder="1" applyAlignment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3" fontId="0" fillId="0" borderId="0" xfId="0" applyNumberFormat="1" applyAlignment="1">
      <alignment horizontal="center" vertical="center"/>
    </xf>
    <xf numFmtId="2" fontId="7" fillId="0" borderId="0" xfId="0" applyNumberFormat="1" applyFont="1" applyFill="1" applyBorder="1"/>
    <xf numFmtId="0" fontId="1" fillId="5" borderId="18" xfId="0" applyFont="1" applyFill="1" applyBorder="1" applyAlignment="1">
      <alignment horizontal="center" vertical="center"/>
    </xf>
    <xf numFmtId="164" fontId="1" fillId="7" borderId="19" xfId="1" applyFont="1" applyFill="1" applyBorder="1" applyAlignment="1">
      <alignment horizontal="center" vertical="center" wrapText="1"/>
    </xf>
    <xf numFmtId="3" fontId="2" fillId="5" borderId="18" xfId="0" applyNumberFormat="1" applyFont="1" applyFill="1" applyBorder="1" applyAlignment="1" applyProtection="1">
      <alignment horizontal="center" vertical="center" wrapText="1"/>
    </xf>
    <xf numFmtId="164" fontId="2" fillId="7" borderId="19" xfId="1" applyFont="1" applyFill="1" applyBorder="1" applyAlignment="1">
      <alignment horizontal="center" vertical="center" wrapText="1"/>
    </xf>
    <xf numFmtId="3" fontId="3" fillId="5" borderId="18" xfId="0" applyNumberFormat="1" applyFont="1" applyFill="1" applyBorder="1" applyAlignment="1" applyProtection="1">
      <alignment horizontal="center" vertical="center" wrapText="1"/>
    </xf>
    <xf numFmtId="0" fontId="0" fillId="5" borderId="18" xfId="0" applyFill="1" applyBorder="1"/>
    <xf numFmtId="0" fontId="0" fillId="0" borderId="20" xfId="0" applyBorder="1" applyAlignment="1">
      <alignment horizontal="center" vertical="center"/>
    </xf>
    <xf numFmtId="0" fontId="0" fillId="0" borderId="14" xfId="0" applyBorder="1"/>
    <xf numFmtId="2" fontId="7" fillId="0" borderId="14" xfId="0" applyNumberFormat="1" applyFont="1" applyBorder="1"/>
    <xf numFmtId="2" fontId="0" fillId="0" borderId="14" xfId="0" applyNumberFormat="1" applyBorder="1"/>
    <xf numFmtId="2" fontId="7" fillId="0" borderId="18" xfId="0" applyNumberFormat="1" applyFont="1" applyBorder="1" applyAlignment="1">
      <alignment horizontal="center" vertical="center"/>
    </xf>
    <xf numFmtId="2" fontId="7" fillId="0" borderId="18" xfId="0" applyNumberFormat="1" applyFont="1" applyBorder="1"/>
    <xf numFmtId="3" fontId="2" fillId="7" borderId="19" xfId="0" applyNumberFormat="1" applyFont="1" applyFill="1" applyBorder="1" applyAlignment="1">
      <alignment horizontal="center" vertical="center" wrapText="1"/>
    </xf>
    <xf numFmtId="2" fontId="7" fillId="0" borderId="20" xfId="0" applyNumberFormat="1" applyFont="1" applyBorder="1"/>
    <xf numFmtId="2" fontId="1" fillId="5" borderId="18" xfId="0" applyNumberFormat="1" applyFont="1" applyFill="1" applyBorder="1" applyAlignment="1">
      <alignment horizontal="center" vertical="center" wrapText="1"/>
    </xf>
    <xf numFmtId="3" fontId="2" fillId="5" borderId="18" xfId="0" applyNumberFormat="1" applyFont="1" applyFill="1" applyBorder="1" applyAlignment="1">
      <alignment horizontal="center" vertical="center" wrapText="1"/>
    </xf>
    <xf numFmtId="0" fontId="0" fillId="0" borderId="20" xfId="0" applyBorder="1"/>
    <xf numFmtId="164" fontId="1" fillId="0" borderId="21" xfId="1" applyFont="1" applyFill="1" applyBorder="1"/>
    <xf numFmtId="164" fontId="1" fillId="8" borderId="21" xfId="1" applyFont="1" applyFill="1" applyBorder="1"/>
    <xf numFmtId="164" fontId="8" fillId="8" borderId="0" xfId="0" applyNumberFormat="1" applyFont="1" applyFill="1"/>
    <xf numFmtId="4" fontId="0" fillId="0" borderId="0" xfId="0" applyNumberFormat="1" applyFill="1"/>
    <xf numFmtId="2" fontId="7" fillId="0" borderId="0" xfId="0" applyNumberFormat="1" applyFont="1" applyFill="1"/>
    <xf numFmtId="2" fontId="0" fillId="0" borderId="0" xfId="0" applyNumberFormat="1" applyFill="1"/>
    <xf numFmtId="0" fontId="0" fillId="0" borderId="0" xfId="0" applyFill="1" applyAlignment="1">
      <alignment horizontal="right"/>
    </xf>
    <xf numFmtId="0" fontId="0" fillId="0" borderId="22" xfId="0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/>
    </xf>
    <xf numFmtId="44" fontId="0" fillId="0" borderId="0" xfId="0" applyNumberFormat="1"/>
    <xf numFmtId="4" fontId="0" fillId="9" borderId="23" xfId="0" applyNumberForma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2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/>
    </xf>
    <xf numFmtId="164" fontId="1" fillId="8" borderId="0" xfId="1" applyFont="1" applyFill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3"/>
  <sheetViews>
    <sheetView tabSelected="1" topLeftCell="Y1" zoomScale="115" zoomScaleNormal="115" zoomScaleSheetLayoutView="70" workbookViewId="0">
      <selection activeCell="AD8" sqref="AD8"/>
    </sheetView>
  </sheetViews>
  <sheetFormatPr baseColWidth="10" defaultRowHeight="15" x14ac:dyDescent="0.25"/>
  <cols>
    <col min="2" max="2" width="7.5703125" customWidth="1"/>
    <col min="3" max="3" width="36.85546875" style="1" customWidth="1"/>
    <col min="4" max="4" width="11.140625" style="1" bestFit="1" customWidth="1"/>
    <col min="5" max="5" width="15.5703125" bestFit="1" customWidth="1"/>
    <col min="6" max="6" width="11.85546875" customWidth="1"/>
    <col min="7" max="7" width="12.85546875" bestFit="1" customWidth="1"/>
    <col min="8" max="8" width="6.5703125" customWidth="1"/>
    <col min="9" max="9" width="12.42578125" style="12" bestFit="1" customWidth="1"/>
    <col min="10" max="10" width="11.42578125" bestFit="1" customWidth="1"/>
    <col min="11" max="13" width="5.5703125" style="32" customWidth="1"/>
    <col min="14" max="14" width="17.28515625" style="18" customWidth="1"/>
    <col min="15" max="15" width="11.42578125" customWidth="1"/>
    <col min="16" max="16" width="15.42578125" style="17" bestFit="1" customWidth="1"/>
    <col min="17" max="17" width="11.42578125" customWidth="1"/>
    <col min="18" max="20" width="5.5703125" style="32" customWidth="1"/>
    <col min="21" max="22" width="11.5703125" style="18"/>
    <col min="23" max="23" width="13.85546875" style="18" bestFit="1" customWidth="1"/>
    <col min="24" max="24" width="13.85546875" style="18" customWidth="1"/>
    <col min="28" max="28" width="13.85546875" bestFit="1" customWidth="1"/>
    <col min="30" max="30" width="26.7109375" customWidth="1"/>
    <col min="31" max="31" width="17.7109375" customWidth="1"/>
  </cols>
  <sheetData>
    <row r="1" spans="1:31" ht="15.75" thickBot="1" x14ac:dyDescent="0.3"/>
    <row r="2" spans="1:31" ht="88.5" customHeight="1" thickBot="1" x14ac:dyDescent="0.3">
      <c r="B2" s="85" t="s">
        <v>17</v>
      </c>
      <c r="C2" s="86"/>
      <c r="D2" s="86"/>
      <c r="E2" s="86"/>
      <c r="F2" s="86"/>
      <c r="G2" s="87"/>
      <c r="I2" s="76" t="s">
        <v>37</v>
      </c>
      <c r="J2" s="77"/>
      <c r="K2" s="77"/>
      <c r="L2" s="77"/>
      <c r="M2" s="77"/>
      <c r="N2" s="77"/>
      <c r="O2" s="77"/>
      <c r="P2" s="78"/>
      <c r="Q2" s="23"/>
      <c r="R2" s="76" t="s">
        <v>42</v>
      </c>
      <c r="S2" s="77"/>
      <c r="T2" s="77"/>
      <c r="U2" s="77"/>
      <c r="V2" s="77"/>
      <c r="W2" s="78"/>
      <c r="X2" s="39"/>
      <c r="Y2" s="76" t="s">
        <v>43</v>
      </c>
      <c r="Z2" s="77"/>
      <c r="AA2" s="77"/>
      <c r="AB2" s="78"/>
      <c r="AC2" s="39"/>
      <c r="AD2" s="79" t="s">
        <v>47</v>
      </c>
      <c r="AE2" s="80"/>
    </row>
    <row r="3" spans="1:31" ht="51.95" customHeight="1" x14ac:dyDescent="0.25">
      <c r="B3" s="90" t="s">
        <v>6</v>
      </c>
      <c r="C3" s="90"/>
      <c r="D3" s="2" t="s">
        <v>0</v>
      </c>
      <c r="E3" s="2" t="s">
        <v>1</v>
      </c>
      <c r="F3" s="3" t="s">
        <v>5</v>
      </c>
      <c r="G3" s="2" t="s">
        <v>4</v>
      </c>
      <c r="I3" s="43" t="s">
        <v>50</v>
      </c>
      <c r="J3" s="28" t="s">
        <v>21</v>
      </c>
      <c r="K3" s="34" t="s">
        <v>25</v>
      </c>
      <c r="L3" s="34" t="s">
        <v>27</v>
      </c>
      <c r="M3" s="34" t="s">
        <v>26</v>
      </c>
      <c r="N3" s="28" t="s">
        <v>29</v>
      </c>
      <c r="O3" s="24" t="s">
        <v>38</v>
      </c>
      <c r="P3" s="44" t="s">
        <v>39</v>
      </c>
      <c r="Q3" s="20"/>
      <c r="R3" s="53" t="s">
        <v>22</v>
      </c>
      <c r="S3" s="34" t="s">
        <v>23</v>
      </c>
      <c r="T3" s="34" t="s">
        <v>24</v>
      </c>
      <c r="U3" s="28" t="s">
        <v>28</v>
      </c>
      <c r="V3" s="24" t="s">
        <v>38</v>
      </c>
      <c r="W3" s="44" t="s">
        <v>39</v>
      </c>
      <c r="X3" s="36"/>
      <c r="Y3" s="57" t="s">
        <v>40</v>
      </c>
      <c r="Z3" s="29" t="s">
        <v>41</v>
      </c>
      <c r="AA3" s="24" t="s">
        <v>38</v>
      </c>
      <c r="AB3" s="44" t="s">
        <v>39</v>
      </c>
      <c r="AD3" s="68" t="s">
        <v>46</v>
      </c>
      <c r="AE3" s="67">
        <v>132454.85999999999</v>
      </c>
    </row>
    <row r="4" spans="1:31" ht="34.5" customHeight="1" x14ac:dyDescent="0.25">
      <c r="A4" s="4">
        <v>1</v>
      </c>
      <c r="B4" s="84" t="s">
        <v>7</v>
      </c>
      <c r="C4" s="84"/>
      <c r="D4" s="5" t="s">
        <v>2</v>
      </c>
      <c r="E4" s="6">
        <v>6799</v>
      </c>
      <c r="F4" s="7">
        <v>1.05</v>
      </c>
      <c r="G4" s="8">
        <f>E4*F4</f>
        <v>7138.9500000000007</v>
      </c>
      <c r="I4" s="45">
        <v>6799</v>
      </c>
      <c r="J4" s="31">
        <v>2169</v>
      </c>
      <c r="K4" s="33">
        <v>172</v>
      </c>
      <c r="L4" s="33">
        <v>37</v>
      </c>
      <c r="M4" s="33">
        <v>288</v>
      </c>
      <c r="N4" s="35">
        <f>SUM(K4:M4)</f>
        <v>497</v>
      </c>
      <c r="O4" s="25">
        <v>48</v>
      </c>
      <c r="P4" s="46">
        <f>(I4+J4+N4)*O4*F4</f>
        <v>477036</v>
      </c>
      <c r="Q4" s="21"/>
      <c r="R4" s="54">
        <v>97</v>
      </c>
      <c r="S4" s="33">
        <v>456</v>
      </c>
      <c r="T4" s="33">
        <v>210</v>
      </c>
      <c r="U4" s="30">
        <f>SUM(R4:T4)</f>
        <v>763</v>
      </c>
      <c r="V4" s="25">
        <v>42</v>
      </c>
      <c r="W4" s="55">
        <f>U4*V4*F4</f>
        <v>33648.300000000003</v>
      </c>
      <c r="X4" s="37"/>
      <c r="Y4" s="58">
        <v>2169</v>
      </c>
      <c r="Z4" s="31">
        <v>2169</v>
      </c>
      <c r="AA4" s="25">
        <v>24</v>
      </c>
      <c r="AB4" s="55">
        <f>(Y4+Z4)*AA4*F4</f>
        <v>109317.6</v>
      </c>
      <c r="AD4" s="69" t="s">
        <v>32</v>
      </c>
      <c r="AE4" s="67">
        <v>15714.29</v>
      </c>
    </row>
    <row r="5" spans="1:31" ht="34.5" customHeight="1" x14ac:dyDescent="0.25">
      <c r="A5" s="4">
        <v>2</v>
      </c>
      <c r="B5" s="84" t="s">
        <v>8</v>
      </c>
      <c r="C5" s="84"/>
      <c r="D5" s="5" t="s">
        <v>2</v>
      </c>
      <c r="E5" s="6">
        <v>10404</v>
      </c>
      <c r="F5" s="7">
        <v>0.5</v>
      </c>
      <c r="G5" s="8">
        <f t="shared" ref="G5:G14" si="0">E5*F5</f>
        <v>5202</v>
      </c>
      <c r="I5" s="45">
        <v>10404</v>
      </c>
      <c r="J5" s="31">
        <v>1793</v>
      </c>
      <c r="K5" s="33">
        <v>18</v>
      </c>
      <c r="L5" s="33"/>
      <c r="M5" s="33"/>
      <c r="N5" s="35">
        <f t="shared" ref="N5:N11" si="1">SUM(K5:M5)</f>
        <v>18</v>
      </c>
      <c r="O5" s="25">
        <v>48</v>
      </c>
      <c r="P5" s="46">
        <f t="shared" ref="P5:P14" si="2">(I5+J5+N5)*O5*F5</f>
        <v>293160</v>
      </c>
      <c r="Q5" s="21"/>
      <c r="R5" s="54">
        <v>730</v>
      </c>
      <c r="S5" s="33">
        <v>345</v>
      </c>
      <c r="T5" s="33">
        <v>90</v>
      </c>
      <c r="U5" s="30">
        <f t="shared" ref="U5:U11" si="3">SUM(R5:T5)</f>
        <v>1165</v>
      </c>
      <c r="V5" s="25">
        <v>42</v>
      </c>
      <c r="W5" s="55">
        <f t="shared" ref="W5:W13" si="4">U5*V5*F5</f>
        <v>24465</v>
      </c>
      <c r="X5" s="37"/>
      <c r="Y5" s="58">
        <v>1793</v>
      </c>
      <c r="Z5" s="31">
        <v>1793</v>
      </c>
      <c r="AA5" s="25">
        <v>24</v>
      </c>
      <c r="AB5" s="55">
        <f t="shared" ref="AB5:AB13" si="5">(Y5+Z5)*AA5*F5</f>
        <v>43032</v>
      </c>
      <c r="AD5" s="69" t="s">
        <v>44</v>
      </c>
      <c r="AE5" s="67">
        <v>38333.33</v>
      </c>
    </row>
    <row r="6" spans="1:31" ht="34.5" customHeight="1" x14ac:dyDescent="0.25">
      <c r="A6" s="10">
        <v>3</v>
      </c>
      <c r="B6" s="84" t="s">
        <v>9</v>
      </c>
      <c r="C6" s="84"/>
      <c r="D6" s="5" t="s">
        <v>2</v>
      </c>
      <c r="E6" s="6">
        <v>800</v>
      </c>
      <c r="F6" s="7">
        <v>4.75</v>
      </c>
      <c r="G6" s="8">
        <f t="shared" si="0"/>
        <v>3800</v>
      </c>
      <c r="I6" s="45">
        <v>800</v>
      </c>
      <c r="J6" s="31">
        <v>188</v>
      </c>
      <c r="K6" s="33">
        <v>19</v>
      </c>
      <c r="L6" s="33"/>
      <c r="M6" s="33"/>
      <c r="N6" s="35">
        <f t="shared" si="1"/>
        <v>19</v>
      </c>
      <c r="O6" s="25">
        <v>48</v>
      </c>
      <c r="P6" s="46">
        <f t="shared" si="2"/>
        <v>229596</v>
      </c>
      <c r="Q6" s="21"/>
      <c r="R6" s="54">
        <v>112</v>
      </c>
      <c r="S6" s="33">
        <v>84</v>
      </c>
      <c r="T6" s="33">
        <v>8</v>
      </c>
      <c r="U6" s="30">
        <f t="shared" si="3"/>
        <v>204</v>
      </c>
      <c r="V6" s="25">
        <v>42</v>
      </c>
      <c r="W6" s="55">
        <f t="shared" si="4"/>
        <v>40698</v>
      </c>
      <c r="X6" s="37"/>
      <c r="Y6" s="58">
        <v>188</v>
      </c>
      <c r="Z6" s="31">
        <v>188</v>
      </c>
      <c r="AA6" s="25">
        <v>24</v>
      </c>
      <c r="AB6" s="55">
        <f t="shared" si="5"/>
        <v>42864</v>
      </c>
      <c r="AD6" s="71" t="s">
        <v>45</v>
      </c>
      <c r="AE6" s="72">
        <f>AE5+AE4+AE3</f>
        <v>186502.47999999998</v>
      </c>
    </row>
    <row r="7" spans="1:31" ht="34.5" customHeight="1" x14ac:dyDescent="0.25">
      <c r="A7" s="11">
        <v>4</v>
      </c>
      <c r="B7" s="88" t="s">
        <v>12</v>
      </c>
      <c r="C7" s="89"/>
      <c r="D7" s="5" t="s">
        <v>2</v>
      </c>
      <c r="E7" s="6">
        <v>2519</v>
      </c>
      <c r="F7" s="7">
        <v>0.5</v>
      </c>
      <c r="G7" s="8">
        <f t="shared" ref="G7:G13" si="6">E7*F7</f>
        <v>1259.5</v>
      </c>
      <c r="I7" s="45">
        <v>2519</v>
      </c>
      <c r="J7" s="31">
        <v>228</v>
      </c>
      <c r="K7" s="33"/>
      <c r="L7" s="33"/>
      <c r="M7" s="33"/>
      <c r="N7" s="35">
        <f t="shared" si="1"/>
        <v>0</v>
      </c>
      <c r="O7" s="25">
        <v>48</v>
      </c>
      <c r="P7" s="46">
        <f t="shared" si="2"/>
        <v>65928</v>
      </c>
      <c r="Q7" s="21"/>
      <c r="R7" s="54">
        <v>284</v>
      </c>
      <c r="S7" s="33">
        <v>0</v>
      </c>
      <c r="T7" s="33">
        <v>0</v>
      </c>
      <c r="U7" s="30">
        <f t="shared" si="3"/>
        <v>284</v>
      </c>
      <c r="V7" s="25">
        <v>42</v>
      </c>
      <c r="W7" s="55">
        <f t="shared" si="4"/>
        <v>5964</v>
      </c>
      <c r="X7" s="37"/>
      <c r="Y7" s="58">
        <v>228</v>
      </c>
      <c r="Z7" s="31">
        <v>228</v>
      </c>
      <c r="AA7" s="25">
        <v>24</v>
      </c>
      <c r="AB7" s="55">
        <f t="shared" si="5"/>
        <v>5472</v>
      </c>
    </row>
    <row r="8" spans="1:31" ht="34.5" customHeight="1" x14ac:dyDescent="0.25">
      <c r="A8" s="11">
        <v>5</v>
      </c>
      <c r="B8" s="88" t="s">
        <v>20</v>
      </c>
      <c r="C8" s="89"/>
      <c r="D8" s="5" t="s">
        <v>2</v>
      </c>
      <c r="E8" s="6">
        <v>1893</v>
      </c>
      <c r="F8" s="7">
        <v>0.9</v>
      </c>
      <c r="G8" s="8">
        <f t="shared" si="6"/>
        <v>1703.7</v>
      </c>
      <c r="I8" s="45">
        <v>1893</v>
      </c>
      <c r="J8" s="31">
        <v>0</v>
      </c>
      <c r="K8" s="33"/>
      <c r="L8" s="33"/>
      <c r="M8" s="33"/>
      <c r="N8" s="35">
        <f t="shared" si="1"/>
        <v>0</v>
      </c>
      <c r="O8" s="25">
        <v>48</v>
      </c>
      <c r="P8" s="46">
        <f t="shared" si="2"/>
        <v>81777.600000000006</v>
      </c>
      <c r="Q8" s="21"/>
      <c r="R8" s="54">
        <v>770</v>
      </c>
      <c r="S8" s="33">
        <v>0</v>
      </c>
      <c r="T8" s="33">
        <v>0</v>
      </c>
      <c r="U8" s="30">
        <f t="shared" si="3"/>
        <v>770</v>
      </c>
      <c r="V8" s="25">
        <v>42</v>
      </c>
      <c r="W8" s="55">
        <f t="shared" si="4"/>
        <v>29106</v>
      </c>
      <c r="X8" s="37"/>
      <c r="Y8" s="58">
        <v>0</v>
      </c>
      <c r="Z8" s="31">
        <v>0</v>
      </c>
      <c r="AA8" s="25">
        <v>24</v>
      </c>
      <c r="AB8" s="55">
        <f t="shared" si="5"/>
        <v>0</v>
      </c>
    </row>
    <row r="9" spans="1:31" ht="34.5" customHeight="1" x14ac:dyDescent="0.25">
      <c r="A9" s="11">
        <v>6</v>
      </c>
      <c r="B9" s="88" t="s">
        <v>13</v>
      </c>
      <c r="C9" s="89"/>
      <c r="D9" s="5" t="s">
        <v>2</v>
      </c>
      <c r="E9" s="6">
        <v>146</v>
      </c>
      <c r="F9" s="7">
        <v>4.2</v>
      </c>
      <c r="G9" s="8">
        <f t="shared" si="6"/>
        <v>613.20000000000005</v>
      </c>
      <c r="I9" s="45">
        <v>146</v>
      </c>
      <c r="J9" s="31">
        <v>9</v>
      </c>
      <c r="K9" s="33"/>
      <c r="L9" s="33"/>
      <c r="M9" s="33"/>
      <c r="N9" s="35">
        <f t="shared" si="1"/>
        <v>0</v>
      </c>
      <c r="O9" s="25">
        <v>48</v>
      </c>
      <c r="P9" s="46">
        <f t="shared" si="2"/>
        <v>31248</v>
      </c>
      <c r="Q9" s="21"/>
      <c r="R9" s="54">
        <v>8</v>
      </c>
      <c r="S9" s="33">
        <v>8</v>
      </c>
      <c r="T9" s="33">
        <v>5</v>
      </c>
      <c r="U9" s="30">
        <f t="shared" si="3"/>
        <v>21</v>
      </c>
      <c r="V9" s="25">
        <v>42</v>
      </c>
      <c r="W9" s="55">
        <f t="shared" si="4"/>
        <v>3704.4</v>
      </c>
      <c r="X9" s="37"/>
      <c r="Y9" s="58">
        <v>9</v>
      </c>
      <c r="Z9" s="31">
        <v>9</v>
      </c>
      <c r="AA9" s="25">
        <v>24</v>
      </c>
      <c r="AB9" s="55">
        <f t="shared" si="5"/>
        <v>1814.4</v>
      </c>
    </row>
    <row r="10" spans="1:31" ht="34.5" customHeight="1" x14ac:dyDescent="0.25">
      <c r="A10" s="11">
        <v>7</v>
      </c>
      <c r="B10" s="88" t="s">
        <v>14</v>
      </c>
      <c r="C10" s="89"/>
      <c r="D10" s="5" t="s">
        <v>2</v>
      </c>
      <c r="E10" s="6">
        <v>1185</v>
      </c>
      <c r="F10" s="7">
        <f>F5</f>
        <v>0.5</v>
      </c>
      <c r="G10" s="8">
        <f t="shared" si="6"/>
        <v>592.5</v>
      </c>
      <c r="I10" s="45">
        <v>1185</v>
      </c>
      <c r="J10" s="31">
        <v>239.03</v>
      </c>
      <c r="K10" s="33"/>
      <c r="L10" s="33"/>
      <c r="M10" s="33"/>
      <c r="N10" s="35">
        <f t="shared" si="1"/>
        <v>0</v>
      </c>
      <c r="O10" s="25">
        <v>48</v>
      </c>
      <c r="P10" s="46">
        <f t="shared" si="2"/>
        <v>34176.720000000001</v>
      </c>
      <c r="Q10" s="21"/>
      <c r="R10" s="54">
        <v>0</v>
      </c>
      <c r="S10" s="33">
        <v>0</v>
      </c>
      <c r="T10" s="33">
        <v>0</v>
      </c>
      <c r="U10" s="30">
        <f t="shared" si="3"/>
        <v>0</v>
      </c>
      <c r="V10" s="25">
        <v>42</v>
      </c>
      <c r="W10" s="55">
        <f t="shared" si="4"/>
        <v>0</v>
      </c>
      <c r="X10" s="37"/>
      <c r="Y10" s="58">
        <v>239.03</v>
      </c>
      <c r="Z10" s="31">
        <v>239.03</v>
      </c>
      <c r="AA10" s="25">
        <v>24</v>
      </c>
      <c r="AB10" s="55">
        <f t="shared" si="5"/>
        <v>5736.72</v>
      </c>
    </row>
    <row r="11" spans="1:31" ht="34.5" customHeight="1" x14ac:dyDescent="0.25">
      <c r="A11" s="11">
        <v>8</v>
      </c>
      <c r="B11" s="84" t="s">
        <v>15</v>
      </c>
      <c r="C11" s="84"/>
      <c r="D11" s="5" t="s">
        <v>2</v>
      </c>
      <c r="E11" s="6">
        <v>8853</v>
      </c>
      <c r="F11" s="7">
        <v>0.15</v>
      </c>
      <c r="G11" s="8">
        <f t="shared" si="6"/>
        <v>1327.95</v>
      </c>
      <c r="I11" s="45">
        <v>7253</v>
      </c>
      <c r="J11" s="31">
        <v>500</v>
      </c>
      <c r="K11" s="42">
        <v>1182</v>
      </c>
      <c r="L11" s="33"/>
      <c r="M11" s="33"/>
      <c r="N11" s="35">
        <f t="shared" si="1"/>
        <v>1182</v>
      </c>
      <c r="O11" s="25">
        <v>48</v>
      </c>
      <c r="P11" s="46">
        <f t="shared" si="2"/>
        <v>64332</v>
      </c>
      <c r="Q11" s="21"/>
      <c r="R11" s="54">
        <v>0</v>
      </c>
      <c r="S11" s="33">
        <f>924</f>
        <v>924</v>
      </c>
      <c r="T11" s="33">
        <v>89</v>
      </c>
      <c r="U11" s="30">
        <f t="shared" si="3"/>
        <v>1013</v>
      </c>
      <c r="V11" s="25">
        <v>42</v>
      </c>
      <c r="W11" s="55">
        <f t="shared" si="4"/>
        <v>6381.9</v>
      </c>
      <c r="X11" s="37"/>
      <c r="Y11" s="58">
        <v>500</v>
      </c>
      <c r="Z11" s="31">
        <v>500</v>
      </c>
      <c r="AA11" s="25">
        <v>24</v>
      </c>
      <c r="AB11" s="55">
        <f t="shared" si="5"/>
        <v>3600</v>
      </c>
    </row>
    <row r="12" spans="1:31" ht="34.5" customHeight="1" x14ac:dyDescent="0.25">
      <c r="A12" s="19"/>
      <c r="B12" s="84" t="s">
        <v>30</v>
      </c>
      <c r="C12" s="84"/>
      <c r="D12" s="40" t="s">
        <v>2</v>
      </c>
      <c r="E12" s="6"/>
      <c r="F12" s="7">
        <v>0.25</v>
      </c>
      <c r="G12" s="8"/>
      <c r="I12" s="45"/>
      <c r="J12" s="31"/>
      <c r="K12" s="42"/>
      <c r="L12" s="33"/>
      <c r="M12" s="33"/>
      <c r="N12" s="27">
        <v>2017</v>
      </c>
      <c r="O12" s="25">
        <v>48</v>
      </c>
      <c r="P12" s="46">
        <f t="shared" si="2"/>
        <v>24204</v>
      </c>
      <c r="Q12" s="21"/>
      <c r="R12" s="54"/>
      <c r="S12" s="33"/>
      <c r="T12" s="33"/>
      <c r="U12" s="30"/>
      <c r="V12" s="25"/>
      <c r="W12" s="55"/>
      <c r="X12" s="37"/>
      <c r="Y12" s="58"/>
      <c r="Z12" s="31"/>
      <c r="AA12" s="25"/>
      <c r="AB12" s="55"/>
    </row>
    <row r="13" spans="1:31" ht="34.5" customHeight="1" x14ac:dyDescent="0.25">
      <c r="A13" s="15">
        <v>9</v>
      </c>
      <c r="B13" s="84" t="s">
        <v>19</v>
      </c>
      <c r="C13" s="84"/>
      <c r="D13" s="5" t="s">
        <v>18</v>
      </c>
      <c r="E13" s="6">
        <v>1</v>
      </c>
      <c r="F13" s="7">
        <v>2500</v>
      </c>
      <c r="G13" s="8">
        <f t="shared" si="6"/>
        <v>2500</v>
      </c>
      <c r="H13" s="16"/>
      <c r="I13" s="47">
        <v>2</v>
      </c>
      <c r="J13" s="26"/>
      <c r="K13" s="33"/>
      <c r="L13" s="33"/>
      <c r="M13" s="33"/>
      <c r="N13" s="27"/>
      <c r="O13" s="25">
        <v>48</v>
      </c>
      <c r="P13" s="46">
        <f>(I13+J13+N13)*O13*F13</f>
        <v>240000</v>
      </c>
      <c r="R13" s="54"/>
      <c r="S13" s="33"/>
      <c r="T13" s="33"/>
      <c r="U13" s="27"/>
      <c r="V13" s="25">
        <v>42</v>
      </c>
      <c r="W13" s="55">
        <f t="shared" si="4"/>
        <v>0</v>
      </c>
      <c r="X13" s="37"/>
      <c r="Y13" s="48"/>
      <c r="Z13" s="26"/>
      <c r="AA13" s="25">
        <v>24</v>
      </c>
      <c r="AB13" s="55">
        <f t="shared" si="5"/>
        <v>0</v>
      </c>
    </row>
    <row r="14" spans="1:31" ht="43.5" customHeight="1" thickBot="1" x14ac:dyDescent="0.3">
      <c r="A14" s="10">
        <v>10</v>
      </c>
      <c r="B14" s="84" t="s">
        <v>11</v>
      </c>
      <c r="C14" s="84"/>
      <c r="D14" s="5" t="s">
        <v>3</v>
      </c>
      <c r="E14" s="6">
        <v>50</v>
      </c>
      <c r="F14" s="7">
        <v>20</v>
      </c>
      <c r="G14" s="8">
        <f t="shared" si="0"/>
        <v>1000</v>
      </c>
      <c r="I14" s="48">
        <v>50</v>
      </c>
      <c r="J14" s="26"/>
      <c r="K14" s="22"/>
      <c r="L14" s="22"/>
      <c r="M14" s="22"/>
      <c r="N14" s="27"/>
      <c r="O14" s="25">
        <v>48</v>
      </c>
      <c r="P14" s="46">
        <f t="shared" si="2"/>
        <v>48000</v>
      </c>
      <c r="R14" s="54"/>
      <c r="S14" s="33"/>
      <c r="T14" s="33"/>
      <c r="U14" s="27">
        <v>25</v>
      </c>
      <c r="V14" s="25">
        <v>42</v>
      </c>
      <c r="W14" s="55">
        <f>U14*V14*F14</f>
        <v>21000</v>
      </c>
      <c r="X14" s="37"/>
      <c r="Y14" s="48"/>
      <c r="Z14" s="26">
        <v>25</v>
      </c>
      <c r="AA14" s="25">
        <v>24</v>
      </c>
      <c r="AB14" s="55">
        <f>(Y14+Z14)*AA14*F14</f>
        <v>12000</v>
      </c>
    </row>
    <row r="15" spans="1:31" ht="34.5" customHeight="1" thickBot="1" x14ac:dyDescent="0.3">
      <c r="A15" s="4"/>
      <c r="B15" s="81" t="s">
        <v>10</v>
      </c>
      <c r="C15" s="82"/>
      <c r="D15" s="82"/>
      <c r="E15" s="82"/>
      <c r="F15" s="83"/>
      <c r="G15" s="9"/>
      <c r="I15" s="49"/>
      <c r="J15" s="50"/>
      <c r="K15" s="51"/>
      <c r="L15" s="51"/>
      <c r="M15" s="51"/>
      <c r="N15" s="52"/>
      <c r="O15" s="50"/>
      <c r="P15" s="60">
        <f>SUM(P4:P14)</f>
        <v>1589458.32</v>
      </c>
      <c r="R15" s="56"/>
      <c r="S15" s="51"/>
      <c r="T15" s="51"/>
      <c r="U15" s="52"/>
      <c r="V15" s="52"/>
      <c r="W15" s="60">
        <f>SUM(W4:W14)</f>
        <v>164967.59999999998</v>
      </c>
      <c r="X15" s="17"/>
      <c r="Y15" s="59"/>
      <c r="Z15" s="50"/>
      <c r="AA15" s="50"/>
      <c r="AB15" s="60">
        <f>SUM(AB4:AB14)</f>
        <v>223836.72</v>
      </c>
      <c r="AD15" s="38"/>
    </row>
    <row r="16" spans="1:31" ht="34.5" customHeight="1" thickBot="1" x14ac:dyDescent="0.4">
      <c r="A16" s="4"/>
      <c r="B16" s="81" t="s">
        <v>16</v>
      </c>
      <c r="C16" s="82"/>
      <c r="D16" s="82"/>
      <c r="E16" s="82"/>
      <c r="F16" s="83"/>
      <c r="G16" s="9"/>
      <c r="I16" s="41"/>
      <c r="J16" s="41"/>
      <c r="K16" s="41"/>
      <c r="L16" s="41"/>
      <c r="M16" s="41"/>
      <c r="N16" s="41"/>
      <c r="O16" s="13"/>
      <c r="P16" s="61">
        <f>SUM(P4:P14)</f>
        <v>1589458.32</v>
      </c>
      <c r="Q16" s="63"/>
      <c r="R16" s="64"/>
      <c r="S16" s="64"/>
      <c r="T16" s="64"/>
      <c r="U16" s="65"/>
      <c r="V16" s="65" t="s">
        <v>49</v>
      </c>
      <c r="W16" s="61">
        <v>165000</v>
      </c>
      <c r="X16" s="65"/>
      <c r="Y16" s="16"/>
      <c r="Z16" s="16"/>
      <c r="AA16" s="66" t="s">
        <v>48</v>
      </c>
      <c r="AB16" s="61">
        <v>230000</v>
      </c>
      <c r="AD16" s="62">
        <f>P16+W16+AB16+AE6</f>
        <v>2170960.7999999998</v>
      </c>
      <c r="AE16" t="s">
        <v>45</v>
      </c>
    </row>
    <row r="17" spans="1:28" x14ac:dyDescent="0.25">
      <c r="G17" s="14"/>
    </row>
    <row r="18" spans="1:28" ht="45" x14ac:dyDescent="0.25">
      <c r="G18" s="17"/>
      <c r="N18" s="73" t="s">
        <v>33</v>
      </c>
      <c r="O18" s="74" t="s">
        <v>31</v>
      </c>
      <c r="P18" s="75">
        <f>P16/2</f>
        <v>794729.16</v>
      </c>
    </row>
    <row r="20" spans="1:28" x14ac:dyDescent="0.25">
      <c r="AA20" s="70"/>
      <c r="AB20" s="70"/>
    </row>
    <row r="21" spans="1:28" x14ac:dyDescent="0.25">
      <c r="A21" s="97" t="s">
        <v>34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</row>
    <row r="22" spans="1:28" ht="50.25" customHeight="1" x14ac:dyDescent="0.25">
      <c r="A22" s="91" t="s">
        <v>35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3"/>
    </row>
    <row r="23" spans="1:28" ht="61.5" customHeight="1" x14ac:dyDescent="0.25">
      <c r="A23" s="94" t="s">
        <v>36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</row>
  </sheetData>
  <protectedRanges>
    <protectedRange password="E099" sqref="D4:D11 D13:D16" name="Bereich1_1_1"/>
    <protectedRange password="E099" sqref="D3" name="Bereich1_1"/>
    <protectedRange password="E099" sqref="C3 E3:F3 C14:C16 G3:G16 B4:B13" name="Bereich1"/>
    <protectedRange password="E099" sqref="E14:E16 I14" name="Bereich2_1"/>
  </protectedRanges>
  <mergeCells count="22">
    <mergeCell ref="A22:M22"/>
    <mergeCell ref="A23:M23"/>
    <mergeCell ref="A21:M21"/>
    <mergeCell ref="B12:C12"/>
    <mergeCell ref="I2:P2"/>
    <mergeCell ref="B13:C13"/>
    <mergeCell ref="R2:W2"/>
    <mergeCell ref="Y2:AB2"/>
    <mergeCell ref="AD2:AE2"/>
    <mergeCell ref="B16:F16"/>
    <mergeCell ref="B14:C14"/>
    <mergeCell ref="B2:G2"/>
    <mergeCell ref="B15:F15"/>
    <mergeCell ref="B7:C7"/>
    <mergeCell ref="B9:C9"/>
    <mergeCell ref="B10:C10"/>
    <mergeCell ref="B8:C8"/>
    <mergeCell ref="B3:C3"/>
    <mergeCell ref="B4:C4"/>
    <mergeCell ref="B5:C5"/>
    <mergeCell ref="B6:C6"/>
    <mergeCell ref="B11:C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Übersicht</vt:lpstr>
      <vt:lpstr>Übersicht!Druckbereich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Alber</dc:creator>
  <cp:lastModifiedBy>Markus Weger, NOI</cp:lastModifiedBy>
  <cp:lastPrinted>2020-11-11T08:26:59Z</cp:lastPrinted>
  <dcterms:created xsi:type="dcterms:W3CDTF">2017-01-04T07:54:25Z</dcterms:created>
  <dcterms:modified xsi:type="dcterms:W3CDTF">2021-03-05T08:44:14Z</dcterms:modified>
</cp:coreProperties>
</file>