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FD\VERMÖGEN\VERMOEG\Reinigung Ausschreibung 2019-2022\01. AUSSCHREIBUNGSUNTERLAGEN\06. NEU ZU VERSCHCIKEN\"/>
    </mc:Choice>
  </mc:AlternateContent>
  <bookViews>
    <workbookView xWindow="0" yWindow="0" windowWidth="25200" windowHeight="10785" tabRatio="1000" activeTab="1"/>
  </bookViews>
  <sheets>
    <sheet name="POSIZI 1.lotto base asta" sheetId="1" r:id="rId1"/>
    <sheet name="POSIZI 2. lotto base asta" sheetId="2" r:id="rId2"/>
  </sheets>
  <definedNames>
    <definedName name="_xlnm.Print_Area" localSheetId="1">'POSIZI 2. lotto base asta'!$A$1:$O$924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96" i="2" l="1"/>
  <c r="N895" i="2"/>
  <c r="M895" i="2"/>
  <c r="L895" i="2"/>
  <c r="K895" i="2"/>
  <c r="M697" i="1"/>
  <c r="M696" i="1"/>
  <c r="M695" i="1"/>
  <c r="L695" i="1"/>
  <c r="K695" i="1"/>
  <c r="M685" i="1" l="1"/>
  <c r="M699" i="1" l="1"/>
  <c r="L562" i="2"/>
  <c r="F373" i="2"/>
  <c r="L342" i="2"/>
  <c r="K342" i="2"/>
  <c r="K309" i="2"/>
  <c r="F304" i="2"/>
  <c r="K278" i="2"/>
  <c r="F272" i="2"/>
  <c r="L200" i="2"/>
  <c r="L143" i="2"/>
  <c r="K143" i="2"/>
  <c r="L71" i="2"/>
  <c r="K71" i="2"/>
  <c r="I71" i="2"/>
  <c r="L51" i="2"/>
  <c r="K51" i="2"/>
  <c r="J61" i="2"/>
  <c r="I52" i="2"/>
  <c r="I51" i="2"/>
  <c r="K392" i="1"/>
  <c r="M691" i="1" l="1"/>
  <c r="N891" i="2"/>
  <c r="N885" i="2"/>
  <c r="F751" i="2" l="1"/>
  <c r="E751" i="2"/>
  <c r="J750" i="2"/>
  <c r="H749" i="2"/>
  <c r="I749" i="2" s="1"/>
  <c r="H748" i="2"/>
  <c r="I748" i="2" s="1"/>
  <c r="H747" i="2"/>
  <c r="I747" i="2" s="1"/>
  <c r="H746" i="2"/>
  <c r="I746" i="2" s="1"/>
  <c r="H745" i="2"/>
  <c r="I745" i="2" s="1"/>
  <c r="H744" i="2"/>
  <c r="I744" i="2" s="1"/>
  <c r="H743" i="2"/>
  <c r="I743" i="2" s="1"/>
  <c r="H742" i="2"/>
  <c r="J741" i="2"/>
  <c r="H741" i="2"/>
  <c r="H740" i="2"/>
  <c r="I740" i="2" s="1"/>
  <c r="H739" i="2"/>
  <c r="I739" i="2" s="1"/>
  <c r="H738" i="2"/>
  <c r="I738" i="2" s="1"/>
  <c r="H737" i="2"/>
  <c r="I737" i="2" s="1"/>
  <c r="H736" i="2"/>
  <c r="I736" i="2" s="1"/>
  <c r="H735" i="2"/>
  <c r="I735" i="2" s="1"/>
  <c r="H734" i="2"/>
  <c r="I734" i="2" s="1"/>
  <c r="H733" i="2"/>
  <c r="I733" i="2" s="1"/>
  <c r="H732" i="2"/>
  <c r="I732" i="2" s="1"/>
  <c r="H731" i="2"/>
  <c r="I731" i="2" s="1"/>
  <c r="H730" i="2"/>
  <c r="I730" i="2" s="1"/>
  <c r="H729" i="2"/>
  <c r="I729" i="2" s="1"/>
  <c r="H728" i="2"/>
  <c r="I728" i="2" s="1"/>
  <c r="H727" i="2"/>
  <c r="I727" i="2" s="1"/>
  <c r="H726" i="2"/>
  <c r="I726" i="2" s="1"/>
  <c r="H725" i="2"/>
  <c r="I725" i="2" s="1"/>
  <c r="H724" i="2"/>
  <c r="I724" i="2" s="1"/>
  <c r="H723" i="2"/>
  <c r="I723" i="2" s="1"/>
  <c r="H722" i="2"/>
  <c r="J721" i="2"/>
  <c r="H721" i="2"/>
  <c r="H720" i="2"/>
  <c r="I720" i="2" s="1"/>
  <c r="H719" i="2"/>
  <c r="I719" i="2" s="1"/>
  <c r="H718" i="2"/>
  <c r="I718" i="2" s="1"/>
  <c r="H717" i="2"/>
  <c r="I717" i="2" s="1"/>
  <c r="H716" i="2"/>
  <c r="I716" i="2" s="1"/>
  <c r="H715" i="2"/>
  <c r="I715" i="2" s="1"/>
  <c r="H714" i="2"/>
  <c r="I714" i="2" s="1"/>
  <c r="H713" i="2"/>
  <c r="I713" i="2" s="1"/>
  <c r="H712" i="2"/>
  <c r="I712" i="2" s="1"/>
  <c r="H711" i="2"/>
  <c r="I711" i="2" s="1"/>
  <c r="H710" i="2"/>
  <c r="I710" i="2" s="1"/>
  <c r="H709" i="2"/>
  <c r="I709" i="2" s="1"/>
  <c r="H708" i="2"/>
  <c r="I708" i="2" s="1"/>
  <c r="H707" i="2"/>
  <c r="I707" i="2" s="1"/>
  <c r="H706" i="2"/>
  <c r="I706" i="2" s="1"/>
  <c r="K706" i="2" l="1"/>
  <c r="F553" i="2" l="1"/>
  <c r="J684" i="2"/>
  <c r="J630" i="1" l="1"/>
  <c r="J631" i="1"/>
  <c r="J634" i="1"/>
  <c r="J637" i="1"/>
  <c r="J638" i="1"/>
  <c r="J639" i="1"/>
  <c r="J640" i="1"/>
  <c r="J641" i="1"/>
  <c r="J644" i="1"/>
  <c r="J645" i="1"/>
  <c r="J646" i="1"/>
  <c r="J625" i="1"/>
  <c r="J603" i="1"/>
  <c r="J604" i="1"/>
  <c r="J605" i="1"/>
  <c r="J606" i="1"/>
  <c r="J609" i="1"/>
  <c r="J610" i="1"/>
  <c r="J611" i="1"/>
  <c r="J613" i="1"/>
  <c r="J614" i="1"/>
  <c r="J601" i="1"/>
  <c r="F878" i="2" l="1"/>
  <c r="J590" i="1"/>
  <c r="J490" i="1"/>
  <c r="J489" i="1"/>
  <c r="F859" i="2"/>
  <c r="M859" i="2" s="1"/>
  <c r="F832" i="2"/>
  <c r="F833" i="2"/>
  <c r="F831" i="2"/>
  <c r="F802" i="2"/>
  <c r="M802" i="2" s="1"/>
  <c r="J767" i="2"/>
  <c r="F372" i="2"/>
  <c r="F47" i="2"/>
  <c r="M47" i="2" s="1"/>
  <c r="F834" i="2" l="1"/>
  <c r="M834" i="2" s="1"/>
  <c r="J644" i="2"/>
  <c r="J615" i="2"/>
  <c r="J595" i="2"/>
  <c r="J434" i="2"/>
  <c r="B271" i="2"/>
  <c r="F271" i="2" s="1"/>
  <c r="B194" i="2"/>
  <c r="F194" i="2" s="1"/>
  <c r="B193" i="2"/>
  <c r="F193" i="2" s="1"/>
  <c r="B192" i="2"/>
  <c r="F192" i="2" s="1"/>
  <c r="J865" i="2"/>
  <c r="J847" i="2"/>
  <c r="J806" i="2"/>
  <c r="J807" i="2"/>
  <c r="J808" i="2"/>
  <c r="J809" i="2"/>
  <c r="J810" i="2"/>
  <c r="J811" i="2"/>
  <c r="J812" i="2"/>
  <c r="J814" i="2"/>
  <c r="J815" i="2"/>
  <c r="J817" i="2"/>
  <c r="J818" i="2"/>
  <c r="J819" i="2"/>
  <c r="J790" i="2"/>
  <c r="J669" i="2"/>
  <c r="J658" i="2"/>
  <c r="J596" i="2"/>
  <c r="J598" i="2"/>
  <c r="J599" i="2"/>
  <c r="J600" i="2"/>
  <c r="J602" i="2"/>
  <c r="J603" i="2"/>
  <c r="J592" i="2"/>
  <c r="J580" i="2"/>
  <c r="J562" i="2"/>
  <c r="J542" i="2"/>
  <c r="J523" i="2"/>
  <c r="J522" i="2"/>
  <c r="J473" i="2"/>
  <c r="J475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4" i="2"/>
  <c r="J495" i="2"/>
  <c r="J496" i="2"/>
  <c r="J497" i="2"/>
  <c r="J499" i="2"/>
  <c r="J500" i="2"/>
  <c r="J501" i="2"/>
  <c r="J502" i="2"/>
  <c r="J472" i="2"/>
  <c r="J435" i="2"/>
  <c r="J436" i="2"/>
  <c r="J437" i="2"/>
  <c r="J438" i="2"/>
  <c r="J439" i="2"/>
  <c r="J440" i="2"/>
  <c r="J441" i="2"/>
  <c r="J444" i="2"/>
  <c r="J445" i="2"/>
  <c r="J446" i="2"/>
  <c r="J433" i="2"/>
  <c r="J424" i="2"/>
  <c r="J346" i="2"/>
  <c r="J348" i="2"/>
  <c r="J349" i="2"/>
  <c r="J351" i="2"/>
  <c r="J352" i="2"/>
  <c r="J353" i="2"/>
  <c r="J354" i="2"/>
  <c r="J356" i="2"/>
  <c r="J364" i="2"/>
  <c r="J365" i="2"/>
  <c r="J343" i="2"/>
  <c r="J324" i="2"/>
  <c r="J293" i="2"/>
  <c r="J292" i="2"/>
  <c r="J168" i="2"/>
  <c r="J233" i="2"/>
  <c r="J279" i="2"/>
  <c r="J280" i="2"/>
  <c r="J281" i="2"/>
  <c r="J278" i="2"/>
  <c r="J206" i="2"/>
  <c r="J207" i="2"/>
  <c r="J208" i="2"/>
  <c r="J210" i="2"/>
  <c r="J211" i="2"/>
  <c r="J212" i="2"/>
  <c r="J213" i="2"/>
  <c r="J214" i="2"/>
  <c r="J215" i="2"/>
  <c r="J216" i="2"/>
  <c r="J217" i="2"/>
  <c r="J220" i="2"/>
  <c r="J221" i="2"/>
  <c r="J222" i="2"/>
  <c r="J223" i="2"/>
  <c r="J224" i="2"/>
  <c r="J225" i="2"/>
  <c r="J228" i="2"/>
  <c r="J229" i="2"/>
  <c r="J230" i="2"/>
  <c r="J232" i="2"/>
  <c r="J234" i="2"/>
  <c r="J235" i="2"/>
  <c r="J236" i="2"/>
  <c r="J237" i="2"/>
  <c r="J238" i="2"/>
  <c r="J239" i="2"/>
  <c r="J240" i="2"/>
  <c r="J242" i="2"/>
  <c r="J243" i="2"/>
  <c r="J244" i="2"/>
  <c r="J245" i="2"/>
  <c r="J246" i="2"/>
  <c r="J247" i="2"/>
  <c r="J248" i="2"/>
  <c r="J249" i="2"/>
  <c r="J250" i="2"/>
  <c r="J251" i="2"/>
  <c r="J145" i="2"/>
  <c r="J146" i="2"/>
  <c r="J147" i="2"/>
  <c r="J149" i="2"/>
  <c r="J152" i="2"/>
  <c r="J153" i="2"/>
  <c r="J154" i="2"/>
  <c r="J156" i="2"/>
  <c r="J157" i="2"/>
  <c r="J158" i="2"/>
  <c r="J160" i="2"/>
  <c r="J161" i="2"/>
  <c r="J162" i="2"/>
  <c r="J163" i="2"/>
  <c r="J164" i="2"/>
  <c r="J165" i="2"/>
  <c r="J166" i="2"/>
  <c r="J169" i="2"/>
  <c r="J170" i="2"/>
  <c r="J171" i="2"/>
  <c r="J172" i="2"/>
  <c r="J173" i="2"/>
  <c r="J174" i="2"/>
  <c r="J175" i="2"/>
  <c r="J177" i="2"/>
  <c r="J144" i="2"/>
  <c r="J124" i="2"/>
  <c r="J109" i="2"/>
  <c r="J12" i="2"/>
  <c r="J13" i="2"/>
  <c r="J14" i="2"/>
  <c r="J15" i="2"/>
  <c r="J20" i="2"/>
  <c r="J21" i="2"/>
  <c r="J22" i="2"/>
  <c r="J25" i="2"/>
  <c r="J28" i="2"/>
  <c r="J33" i="2"/>
  <c r="J10" i="2"/>
  <c r="B556" i="2"/>
  <c r="J548" i="1" l="1"/>
  <c r="J546" i="1"/>
  <c r="J534" i="1"/>
  <c r="J529" i="1"/>
  <c r="J509" i="1"/>
  <c r="J513" i="1"/>
  <c r="J507" i="1"/>
  <c r="J473" i="1"/>
  <c r="J474" i="1"/>
  <c r="J472" i="1"/>
  <c r="J415" i="1"/>
  <c r="J378" i="1"/>
  <c r="J377" i="1"/>
  <c r="J363" i="1"/>
  <c r="J364" i="1"/>
  <c r="J365" i="1"/>
  <c r="J362" i="1"/>
  <c r="J297" i="1"/>
  <c r="J299" i="1"/>
  <c r="J301" i="1"/>
  <c r="J303" i="1"/>
  <c r="J305" i="1"/>
  <c r="J306" i="1"/>
  <c r="J307" i="1"/>
  <c r="J309" i="1"/>
  <c r="J310" i="1"/>
  <c r="J311" i="1"/>
  <c r="J313" i="1"/>
  <c r="J314" i="1"/>
  <c r="J315" i="1"/>
  <c r="J316" i="1"/>
  <c r="J317" i="1"/>
  <c r="J318" i="1"/>
  <c r="J319" i="1"/>
  <c r="J321" i="1"/>
  <c r="J323" i="1"/>
  <c r="J324" i="1"/>
  <c r="J296" i="1"/>
  <c r="J273" i="1"/>
  <c r="J281" i="1"/>
  <c r="J272" i="1"/>
  <c r="J259" i="1"/>
  <c r="J176" i="1"/>
  <c r="J192" i="1"/>
  <c r="J210" i="1"/>
  <c r="J226" i="1"/>
  <c r="J237" i="1"/>
  <c r="J120" i="1"/>
  <c r="J124" i="1"/>
  <c r="J125" i="1"/>
  <c r="J126" i="1"/>
  <c r="J127" i="1"/>
  <c r="J128" i="1"/>
  <c r="J129" i="1"/>
  <c r="J132" i="1"/>
  <c r="J133" i="1"/>
  <c r="J135" i="1"/>
  <c r="J139" i="1"/>
  <c r="J85" i="1"/>
  <c r="J86" i="1"/>
  <c r="J87" i="1"/>
  <c r="J88" i="1"/>
  <c r="J89" i="1"/>
  <c r="J90" i="1"/>
  <c r="J91" i="1"/>
  <c r="J92" i="1"/>
  <c r="J93" i="1"/>
  <c r="J95" i="1"/>
  <c r="J96" i="1"/>
  <c r="J97" i="1"/>
  <c r="J98" i="1"/>
  <c r="J99" i="1"/>
  <c r="J100" i="1"/>
  <c r="J101" i="1"/>
  <c r="J102" i="1"/>
  <c r="J82" i="1"/>
  <c r="J55" i="1"/>
  <c r="J57" i="1"/>
  <c r="J58" i="1"/>
  <c r="J59" i="1"/>
  <c r="J60" i="1"/>
  <c r="J61" i="1"/>
  <c r="J62" i="1"/>
  <c r="J66" i="1"/>
  <c r="J67" i="1"/>
  <c r="J68" i="1"/>
  <c r="J54" i="1"/>
  <c r="J37" i="1"/>
  <c r="J38" i="1"/>
  <c r="J40" i="1"/>
  <c r="J41" i="1"/>
  <c r="J34" i="1"/>
  <c r="J35" i="1"/>
  <c r="J36" i="1"/>
  <c r="J32" i="1"/>
  <c r="J31" i="1"/>
  <c r="J30" i="1"/>
  <c r="J12" i="1"/>
  <c r="L677" i="1" l="1"/>
  <c r="H528" i="1" l="1"/>
  <c r="G528" i="1"/>
  <c r="H512" i="1"/>
  <c r="G512" i="1"/>
  <c r="H13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B778" i="2"/>
  <c r="F778" i="2" s="1"/>
  <c r="M778" i="2" s="1"/>
  <c r="B692" i="2"/>
  <c r="F692" i="2" s="1"/>
  <c r="B691" i="2"/>
  <c r="F691" i="2" s="1"/>
  <c r="B555" i="2"/>
  <c r="B554" i="2"/>
  <c r="I136" i="1" l="1"/>
  <c r="I132" i="1"/>
  <c r="I128" i="1"/>
  <c r="I124" i="1"/>
  <c r="I120" i="1"/>
  <c r="I135" i="1"/>
  <c r="I138" i="1"/>
  <c r="I134" i="1"/>
  <c r="I130" i="1"/>
  <c r="I126" i="1"/>
  <c r="I122" i="1"/>
  <c r="I512" i="1"/>
  <c r="I137" i="1"/>
  <c r="I133" i="1"/>
  <c r="I129" i="1"/>
  <c r="I125" i="1"/>
  <c r="I121" i="1"/>
  <c r="I528" i="1"/>
  <c r="I131" i="1"/>
  <c r="I127" i="1"/>
  <c r="I123" i="1"/>
  <c r="I119" i="1"/>
  <c r="F877" i="2"/>
  <c r="F879" i="2" s="1"/>
  <c r="M879" i="2" s="1"/>
  <c r="B535" i="2"/>
  <c r="F535" i="2" s="1"/>
  <c r="M535" i="2" s="1"/>
  <c r="B464" i="2"/>
  <c r="F464" i="2" s="1"/>
  <c r="B463" i="2"/>
  <c r="F463" i="2" s="1"/>
  <c r="B462" i="2"/>
  <c r="F462" i="2" s="1"/>
  <c r="B191" i="2"/>
  <c r="F191" i="2" s="1"/>
  <c r="F195" i="2" s="1"/>
  <c r="M195" i="2" s="1"/>
  <c r="F693" i="2"/>
  <c r="F465" i="2" l="1"/>
  <c r="M465" i="2" s="1"/>
  <c r="B337" i="2"/>
  <c r="F337" i="2" s="1"/>
  <c r="M337" i="2" s="1"/>
  <c r="B304" i="2"/>
  <c r="M304" i="2" s="1"/>
  <c r="B270" i="2"/>
  <c r="F270" i="2" s="1"/>
  <c r="M272" i="2" s="1"/>
  <c r="B138" i="2"/>
  <c r="F138" i="2" s="1"/>
  <c r="M138" i="2" s="1"/>
  <c r="F371" i="2" l="1"/>
  <c r="M373" i="2" s="1"/>
  <c r="F694" i="2"/>
  <c r="B690" i="2"/>
  <c r="F690" i="2" s="1"/>
  <c r="E685" i="2"/>
  <c r="F685" i="2"/>
  <c r="F695" i="2" l="1"/>
  <c r="M695" i="2" s="1"/>
  <c r="E140" i="1" l="1"/>
  <c r="F136" i="1"/>
  <c r="J136" i="1" s="1"/>
  <c r="F134" i="1"/>
  <c r="J134" i="1" s="1"/>
  <c r="F131" i="1"/>
  <c r="J131" i="1" s="1"/>
  <c r="F123" i="1"/>
  <c r="J123" i="1" s="1"/>
  <c r="F122" i="1"/>
  <c r="J122" i="1" s="1"/>
  <c r="F118" i="1"/>
  <c r="J118" i="1" s="1"/>
  <c r="H118" i="1"/>
  <c r="G118" i="1"/>
  <c r="F140" i="1" l="1"/>
  <c r="I118" i="1"/>
  <c r="K118" i="1" s="1"/>
  <c r="E866" i="2"/>
  <c r="H864" i="2"/>
  <c r="G864" i="2"/>
  <c r="F848" i="2"/>
  <c r="E848" i="2"/>
  <c r="H847" i="2"/>
  <c r="G847" i="2"/>
  <c r="H846" i="2"/>
  <c r="G846" i="2"/>
  <c r="H845" i="2"/>
  <c r="G845" i="2"/>
  <c r="H844" i="2"/>
  <c r="G844" i="2"/>
  <c r="H843" i="2"/>
  <c r="G843" i="2"/>
  <c r="H842" i="2"/>
  <c r="G842" i="2"/>
  <c r="H841" i="2"/>
  <c r="G841" i="2"/>
  <c r="H840" i="2"/>
  <c r="G840" i="2"/>
  <c r="H839" i="2"/>
  <c r="G839" i="2"/>
  <c r="H838" i="2"/>
  <c r="G838" i="2"/>
  <c r="H837" i="2"/>
  <c r="G837" i="2"/>
  <c r="F821" i="2"/>
  <c r="E821" i="2"/>
  <c r="H819" i="2"/>
  <c r="G819" i="2"/>
  <c r="H818" i="2"/>
  <c r="G818" i="2"/>
  <c r="H817" i="2"/>
  <c r="G817" i="2"/>
  <c r="H816" i="2"/>
  <c r="G816" i="2"/>
  <c r="H815" i="2"/>
  <c r="G815" i="2"/>
  <c r="H814" i="2"/>
  <c r="G814" i="2"/>
  <c r="H813" i="2"/>
  <c r="G813" i="2"/>
  <c r="H812" i="2"/>
  <c r="G812" i="2"/>
  <c r="H811" i="2"/>
  <c r="G811" i="2"/>
  <c r="H810" i="2"/>
  <c r="G810" i="2"/>
  <c r="H809" i="2"/>
  <c r="G809" i="2"/>
  <c r="H808" i="2"/>
  <c r="G808" i="2"/>
  <c r="H807" i="2"/>
  <c r="G807" i="2"/>
  <c r="H806" i="2"/>
  <c r="G806" i="2"/>
  <c r="H805" i="2"/>
  <c r="G805" i="2"/>
  <c r="F791" i="2"/>
  <c r="E791" i="2"/>
  <c r="H789" i="2"/>
  <c r="G789" i="2"/>
  <c r="H788" i="2"/>
  <c r="G788" i="2"/>
  <c r="H787" i="2"/>
  <c r="G787" i="2"/>
  <c r="H786" i="2"/>
  <c r="G786" i="2"/>
  <c r="H784" i="2"/>
  <c r="G784" i="2"/>
  <c r="H783" i="2"/>
  <c r="G783" i="2"/>
  <c r="H782" i="2"/>
  <c r="G782" i="2"/>
  <c r="F768" i="2"/>
  <c r="E768" i="2"/>
  <c r="H766" i="2"/>
  <c r="G766" i="2"/>
  <c r="H765" i="2"/>
  <c r="G765" i="2"/>
  <c r="H764" i="2"/>
  <c r="G764" i="2"/>
  <c r="H763" i="2"/>
  <c r="G763" i="2"/>
  <c r="H762" i="2"/>
  <c r="G762" i="2"/>
  <c r="H761" i="2"/>
  <c r="G761" i="2"/>
  <c r="H760" i="2"/>
  <c r="G760" i="2"/>
  <c r="I761" i="2" l="1"/>
  <c r="I788" i="2"/>
  <c r="I817" i="2"/>
  <c r="I819" i="2"/>
  <c r="I839" i="2"/>
  <c r="I841" i="2"/>
  <c r="I843" i="2"/>
  <c r="I760" i="2"/>
  <c r="I762" i="2"/>
  <c r="I764" i="2"/>
  <c r="I766" i="2"/>
  <c r="I782" i="2"/>
  <c r="I784" i="2"/>
  <c r="I787" i="2"/>
  <c r="I789" i="2"/>
  <c r="I811" i="2"/>
  <c r="I808" i="2"/>
  <c r="I812" i="2"/>
  <c r="I816" i="2"/>
  <c r="I840" i="2"/>
  <c r="I806" i="2"/>
  <c r="I847" i="2"/>
  <c r="I815" i="2"/>
  <c r="I786" i="2"/>
  <c r="I807" i="2"/>
  <c r="I809" i="2"/>
  <c r="I838" i="2"/>
  <c r="I844" i="2"/>
  <c r="I864" i="2"/>
  <c r="K864" i="2" s="1"/>
  <c r="I810" i="2"/>
  <c r="I842" i="2"/>
  <c r="I805" i="2"/>
  <c r="I814" i="2"/>
  <c r="I837" i="2"/>
  <c r="I846" i="2"/>
  <c r="I763" i="2"/>
  <c r="I765" i="2"/>
  <c r="I783" i="2"/>
  <c r="I813" i="2"/>
  <c r="I818" i="2"/>
  <c r="I845" i="2"/>
  <c r="H54" i="2"/>
  <c r="G54" i="2"/>
  <c r="K837" i="2" l="1"/>
  <c r="K760" i="2"/>
  <c r="K805" i="2"/>
  <c r="K782" i="2"/>
  <c r="I54" i="2"/>
  <c r="G684" i="2"/>
  <c r="H684" i="2"/>
  <c r="H683" i="2"/>
  <c r="G683" i="2"/>
  <c r="H682" i="2"/>
  <c r="G682" i="2"/>
  <c r="H681" i="2"/>
  <c r="G681" i="2"/>
  <c r="H680" i="2"/>
  <c r="G680" i="2"/>
  <c r="I682" i="2" l="1"/>
  <c r="I684" i="2"/>
  <c r="I681" i="2"/>
  <c r="I680" i="2"/>
  <c r="I683" i="2"/>
  <c r="G395" i="1"/>
  <c r="H395" i="1"/>
  <c r="H396" i="1"/>
  <c r="G396" i="1"/>
  <c r="K680" i="2" l="1"/>
  <c r="I395" i="1"/>
  <c r="I396" i="1"/>
  <c r="H393" i="1"/>
  <c r="G393" i="1"/>
  <c r="I393" i="1" l="1"/>
  <c r="G394" i="1"/>
  <c r="H394" i="1"/>
  <c r="I394" i="1" l="1"/>
  <c r="F535" i="1" l="1"/>
  <c r="E535" i="1"/>
  <c r="H533" i="1"/>
  <c r="G533" i="1"/>
  <c r="H532" i="1"/>
  <c r="G532" i="1"/>
  <c r="H531" i="1"/>
  <c r="G531" i="1"/>
  <c r="H530" i="1"/>
  <c r="G530" i="1"/>
  <c r="H529" i="1"/>
  <c r="G529" i="1"/>
  <c r="H527" i="1"/>
  <c r="G527" i="1"/>
  <c r="H526" i="1"/>
  <c r="G526" i="1"/>
  <c r="H525" i="1"/>
  <c r="G525" i="1"/>
  <c r="H524" i="1"/>
  <c r="G524" i="1"/>
  <c r="H523" i="1"/>
  <c r="G523" i="1"/>
  <c r="H522" i="1"/>
  <c r="G522" i="1"/>
  <c r="H521" i="1"/>
  <c r="G521" i="1"/>
  <c r="H520" i="1"/>
  <c r="G520" i="1"/>
  <c r="H519" i="1"/>
  <c r="G519" i="1"/>
  <c r="H518" i="1"/>
  <c r="G518" i="1"/>
  <c r="H517" i="1"/>
  <c r="G517" i="1"/>
  <c r="H511" i="1"/>
  <c r="G511" i="1"/>
  <c r="H509" i="1"/>
  <c r="G509" i="1"/>
  <c r="H507" i="1"/>
  <c r="G507" i="1"/>
  <c r="H505" i="1"/>
  <c r="G505" i="1"/>
  <c r="H504" i="1"/>
  <c r="G504" i="1"/>
  <c r="H503" i="1"/>
  <c r="G503" i="1"/>
  <c r="G546" i="1"/>
  <c r="H546" i="1"/>
  <c r="G547" i="1"/>
  <c r="H547" i="1"/>
  <c r="G548" i="1"/>
  <c r="H548" i="1"/>
  <c r="G549" i="1"/>
  <c r="H549" i="1"/>
  <c r="G550" i="1"/>
  <c r="H550" i="1"/>
  <c r="F670" i="2"/>
  <c r="E670" i="2"/>
  <c r="H669" i="2"/>
  <c r="G669" i="2"/>
  <c r="F659" i="2"/>
  <c r="E659" i="2"/>
  <c r="H657" i="2"/>
  <c r="G657" i="2"/>
  <c r="H656" i="2"/>
  <c r="G656" i="2"/>
  <c r="F645" i="2"/>
  <c r="E645" i="2"/>
  <c r="H643" i="2"/>
  <c r="G643" i="2"/>
  <c r="H642" i="2"/>
  <c r="G642" i="2"/>
  <c r="H641" i="2"/>
  <c r="G641" i="2"/>
  <c r="E630" i="2"/>
  <c r="H629" i="2"/>
  <c r="G629" i="2"/>
  <c r="H628" i="2"/>
  <c r="G628" i="2"/>
  <c r="H627" i="2"/>
  <c r="G627" i="2"/>
  <c r="F617" i="2"/>
  <c r="E617" i="2"/>
  <c r="H616" i="2"/>
  <c r="G616" i="2"/>
  <c r="H615" i="2"/>
  <c r="G615" i="2"/>
  <c r="F604" i="2"/>
  <c r="E604" i="2"/>
  <c r="H603" i="2"/>
  <c r="G603" i="2"/>
  <c r="H602" i="2"/>
  <c r="G602" i="2"/>
  <c r="I601" i="2"/>
  <c r="H600" i="2"/>
  <c r="G600" i="2"/>
  <c r="H599" i="2"/>
  <c r="G599" i="2"/>
  <c r="H598" i="2"/>
  <c r="G598" i="2"/>
  <c r="I597" i="2"/>
  <c r="H596" i="2"/>
  <c r="G596" i="2"/>
  <c r="H595" i="2"/>
  <c r="G595" i="2"/>
  <c r="H594" i="2"/>
  <c r="G594" i="2"/>
  <c r="H593" i="2"/>
  <c r="G593" i="2"/>
  <c r="H592" i="2"/>
  <c r="G592" i="2"/>
  <c r="H582" i="2"/>
  <c r="G582" i="2"/>
  <c r="F581" i="2"/>
  <c r="E581" i="2"/>
  <c r="H575" i="2"/>
  <c r="G575" i="2"/>
  <c r="H574" i="2"/>
  <c r="G574" i="2"/>
  <c r="H573" i="2"/>
  <c r="G573" i="2"/>
  <c r="F563" i="2"/>
  <c r="E563" i="2"/>
  <c r="H562" i="2"/>
  <c r="G562" i="2"/>
  <c r="F543" i="2"/>
  <c r="E543" i="2"/>
  <c r="H541" i="2"/>
  <c r="G541" i="2"/>
  <c r="H540" i="2"/>
  <c r="G540" i="2"/>
  <c r="H539" i="2"/>
  <c r="G539" i="2"/>
  <c r="F524" i="2"/>
  <c r="E524" i="2"/>
  <c r="H523" i="2"/>
  <c r="G523" i="2"/>
  <c r="H521" i="2"/>
  <c r="G521" i="2"/>
  <c r="H520" i="2"/>
  <c r="G520" i="2"/>
  <c r="H519" i="2"/>
  <c r="G519" i="2"/>
  <c r="H518" i="2"/>
  <c r="G518" i="2"/>
  <c r="H517" i="2"/>
  <c r="G517" i="2"/>
  <c r="H516" i="2"/>
  <c r="G516" i="2"/>
  <c r="H515" i="2"/>
  <c r="G515" i="2"/>
  <c r="H514" i="2"/>
  <c r="G514" i="2"/>
  <c r="F504" i="2"/>
  <c r="E504" i="2"/>
  <c r="H503" i="2"/>
  <c r="G503" i="2"/>
  <c r="H502" i="2"/>
  <c r="G502" i="2"/>
  <c r="H501" i="2"/>
  <c r="G501" i="2"/>
  <c r="H500" i="2"/>
  <c r="G500" i="2"/>
  <c r="H499" i="2"/>
  <c r="G499" i="2"/>
  <c r="H497" i="2"/>
  <c r="G497" i="2"/>
  <c r="H496" i="2"/>
  <c r="G496" i="2"/>
  <c r="H495" i="2"/>
  <c r="G495" i="2"/>
  <c r="H494" i="2"/>
  <c r="G494" i="2"/>
  <c r="H493" i="2"/>
  <c r="G493" i="2"/>
  <c r="H492" i="2"/>
  <c r="G492" i="2"/>
  <c r="H491" i="2"/>
  <c r="G491" i="2"/>
  <c r="H490" i="2"/>
  <c r="G490" i="2"/>
  <c r="H489" i="2"/>
  <c r="G489" i="2"/>
  <c r="H488" i="2"/>
  <c r="G488" i="2"/>
  <c r="H487" i="2"/>
  <c r="G487" i="2"/>
  <c r="H486" i="2"/>
  <c r="G486" i="2"/>
  <c r="H485" i="2"/>
  <c r="G485" i="2"/>
  <c r="H484" i="2"/>
  <c r="G484" i="2"/>
  <c r="H483" i="2"/>
  <c r="G483" i="2"/>
  <c r="H482" i="2"/>
  <c r="G482" i="2"/>
  <c r="H481" i="2"/>
  <c r="G481" i="2"/>
  <c r="H480" i="2"/>
  <c r="G480" i="2"/>
  <c r="H479" i="2"/>
  <c r="G479" i="2"/>
  <c r="H478" i="2"/>
  <c r="G478" i="2"/>
  <c r="H477" i="2"/>
  <c r="G477" i="2"/>
  <c r="H476" i="2"/>
  <c r="G476" i="2"/>
  <c r="H475" i="2"/>
  <c r="G475" i="2"/>
  <c r="H473" i="2"/>
  <c r="G473" i="2"/>
  <c r="H472" i="2"/>
  <c r="G472" i="2"/>
  <c r="F452" i="2"/>
  <c r="E452" i="2"/>
  <c r="H451" i="2"/>
  <c r="G451" i="2"/>
  <c r="H450" i="2"/>
  <c r="G450" i="2"/>
  <c r="H449" i="2"/>
  <c r="G449" i="2"/>
  <c r="H448" i="2"/>
  <c r="G448" i="2"/>
  <c r="H447" i="2"/>
  <c r="G447" i="2"/>
  <c r="H446" i="2"/>
  <c r="G446" i="2"/>
  <c r="H445" i="2"/>
  <c r="G445" i="2"/>
  <c r="H444" i="2"/>
  <c r="G444" i="2"/>
  <c r="H443" i="2"/>
  <c r="G443" i="2"/>
  <c r="H442" i="2"/>
  <c r="G442" i="2"/>
  <c r="H441" i="2"/>
  <c r="G441" i="2"/>
  <c r="H440" i="2"/>
  <c r="G440" i="2"/>
  <c r="H439" i="2"/>
  <c r="G439" i="2"/>
  <c r="H438" i="2"/>
  <c r="G438" i="2"/>
  <c r="H437" i="2"/>
  <c r="G437" i="2"/>
  <c r="H436" i="2"/>
  <c r="G436" i="2"/>
  <c r="H435" i="2"/>
  <c r="G435" i="2"/>
  <c r="H434" i="2"/>
  <c r="G434" i="2"/>
  <c r="H433" i="2"/>
  <c r="G433" i="2"/>
  <c r="F425" i="2"/>
  <c r="E425" i="2"/>
  <c r="H423" i="2"/>
  <c r="G423" i="2"/>
  <c r="H422" i="2"/>
  <c r="G422" i="2"/>
  <c r="H421" i="2"/>
  <c r="G421" i="2"/>
  <c r="H420" i="2"/>
  <c r="G420" i="2"/>
  <c r="H419" i="2"/>
  <c r="G419" i="2"/>
  <c r="H418" i="2"/>
  <c r="G418" i="2"/>
  <c r="H417" i="2"/>
  <c r="G417" i="2"/>
  <c r="H416" i="2"/>
  <c r="G416" i="2"/>
  <c r="H415" i="2"/>
  <c r="G415" i="2"/>
  <c r="H414" i="2"/>
  <c r="G414" i="2"/>
  <c r="H413" i="2"/>
  <c r="G413" i="2"/>
  <c r="H412" i="2"/>
  <c r="G412" i="2"/>
  <c r="H411" i="2"/>
  <c r="G411" i="2"/>
  <c r="H410" i="2"/>
  <c r="G410" i="2"/>
  <c r="H409" i="2"/>
  <c r="G409" i="2"/>
  <c r="H408" i="2"/>
  <c r="G408" i="2"/>
  <c r="H407" i="2"/>
  <c r="G407" i="2"/>
  <c r="H406" i="2"/>
  <c r="G406" i="2"/>
  <c r="H405" i="2"/>
  <c r="G405" i="2"/>
  <c r="H404" i="2"/>
  <c r="G404" i="2"/>
  <c r="H403" i="2"/>
  <c r="G403" i="2"/>
  <c r="H402" i="2"/>
  <c r="G402" i="2"/>
  <c r="H401" i="2"/>
  <c r="G401" i="2"/>
  <c r="I400" i="2"/>
  <c r="H399" i="2"/>
  <c r="G399" i="2"/>
  <c r="H398" i="2"/>
  <c r="G398" i="2"/>
  <c r="H397" i="2"/>
  <c r="G397" i="2"/>
  <c r="H396" i="2"/>
  <c r="G396" i="2"/>
  <c r="H395" i="2"/>
  <c r="G395" i="2"/>
  <c r="H394" i="2"/>
  <c r="G394" i="2"/>
  <c r="H393" i="2"/>
  <c r="G393" i="2"/>
  <c r="H392" i="2"/>
  <c r="G392" i="2"/>
  <c r="H391" i="2"/>
  <c r="G391" i="2"/>
  <c r="H390" i="2"/>
  <c r="G390" i="2"/>
  <c r="H389" i="2"/>
  <c r="G389" i="2"/>
  <c r="H388" i="2"/>
  <c r="G388" i="2"/>
  <c r="F366" i="2"/>
  <c r="E366" i="2"/>
  <c r="H364" i="2"/>
  <c r="H363" i="2"/>
  <c r="G363" i="2"/>
  <c r="H362" i="2"/>
  <c r="G362" i="2"/>
  <c r="H361" i="2"/>
  <c r="G361" i="2"/>
  <c r="H360" i="2"/>
  <c r="G360" i="2"/>
  <c r="H359" i="2"/>
  <c r="G359" i="2"/>
  <c r="H358" i="2"/>
  <c r="G358" i="2"/>
  <c r="H357" i="2"/>
  <c r="G357" i="2"/>
  <c r="H356" i="2"/>
  <c r="G356" i="2"/>
  <c r="H354" i="2"/>
  <c r="G354" i="2"/>
  <c r="H353" i="2"/>
  <c r="G353" i="2"/>
  <c r="H352" i="2"/>
  <c r="G352" i="2"/>
  <c r="H351" i="2"/>
  <c r="G351" i="2"/>
  <c r="H350" i="2"/>
  <c r="G350" i="2"/>
  <c r="H349" i="2"/>
  <c r="G349" i="2"/>
  <c r="H348" i="2"/>
  <c r="G348" i="2"/>
  <c r="H347" i="2"/>
  <c r="G347" i="2"/>
  <c r="H346" i="2"/>
  <c r="G346" i="2"/>
  <c r="H345" i="2"/>
  <c r="G345" i="2"/>
  <c r="H344" i="2"/>
  <c r="G344" i="2"/>
  <c r="H343" i="2"/>
  <c r="G343" i="2"/>
  <c r="H342" i="2"/>
  <c r="G342" i="2"/>
  <c r="F325" i="2"/>
  <c r="E325" i="2"/>
  <c r="H324" i="2"/>
  <c r="G324" i="2"/>
  <c r="H323" i="2"/>
  <c r="G323" i="2"/>
  <c r="H322" i="2"/>
  <c r="G322" i="2"/>
  <c r="H321" i="2"/>
  <c r="G321" i="2"/>
  <c r="H320" i="2"/>
  <c r="G320" i="2"/>
  <c r="H319" i="2"/>
  <c r="G319" i="2"/>
  <c r="H318" i="2"/>
  <c r="G318" i="2"/>
  <c r="H317" i="2"/>
  <c r="G317" i="2"/>
  <c r="H316" i="2"/>
  <c r="G316" i="2"/>
  <c r="H315" i="2"/>
  <c r="G315" i="2"/>
  <c r="H314" i="2"/>
  <c r="G314" i="2"/>
  <c r="H313" i="2"/>
  <c r="G313" i="2"/>
  <c r="H312" i="2"/>
  <c r="G312" i="2"/>
  <c r="H311" i="2"/>
  <c r="G311" i="2"/>
  <c r="H310" i="2"/>
  <c r="G310" i="2"/>
  <c r="H309" i="2"/>
  <c r="G309" i="2"/>
  <c r="F294" i="2"/>
  <c r="E293" i="2"/>
  <c r="H292" i="2"/>
  <c r="G292" i="2"/>
  <c r="F282" i="2"/>
  <c r="E282" i="2"/>
  <c r="H281" i="2"/>
  <c r="G281" i="2"/>
  <c r="H280" i="2"/>
  <c r="G280" i="2"/>
  <c r="H279" i="2"/>
  <c r="G279" i="2"/>
  <c r="H278" i="2"/>
  <c r="G278" i="2"/>
  <c r="F254" i="2"/>
  <c r="E254" i="2"/>
  <c r="H253" i="2"/>
  <c r="G253" i="2"/>
  <c r="H252" i="2"/>
  <c r="G252" i="2"/>
  <c r="H251" i="2"/>
  <c r="G251" i="2"/>
  <c r="H250" i="2"/>
  <c r="G250" i="2"/>
  <c r="H249" i="2"/>
  <c r="G249" i="2"/>
  <c r="H248" i="2"/>
  <c r="G248" i="2"/>
  <c r="H247" i="2"/>
  <c r="G247" i="2"/>
  <c r="H246" i="2"/>
  <c r="G246" i="2"/>
  <c r="H245" i="2"/>
  <c r="G245" i="2"/>
  <c r="H244" i="2"/>
  <c r="G244" i="2"/>
  <c r="H243" i="2"/>
  <c r="G243" i="2"/>
  <c r="H242" i="2"/>
  <c r="G242" i="2"/>
  <c r="H241" i="2"/>
  <c r="G241" i="2"/>
  <c r="H240" i="2"/>
  <c r="G240" i="2"/>
  <c r="H239" i="2"/>
  <c r="G239" i="2"/>
  <c r="H238" i="2"/>
  <c r="G238" i="2"/>
  <c r="H237" i="2"/>
  <c r="G237" i="2"/>
  <c r="H236" i="2"/>
  <c r="G236" i="2"/>
  <c r="H235" i="2"/>
  <c r="G235" i="2"/>
  <c r="H234" i="2"/>
  <c r="G234" i="2"/>
  <c r="H233" i="2"/>
  <c r="G233" i="2"/>
  <c r="H232" i="2"/>
  <c r="G232" i="2"/>
  <c r="H231" i="2"/>
  <c r="G231" i="2"/>
  <c r="H230" i="2"/>
  <c r="G230" i="2"/>
  <c r="H229" i="2"/>
  <c r="G229" i="2"/>
  <c r="H228" i="2"/>
  <c r="G228" i="2"/>
  <c r="H226" i="2"/>
  <c r="G226" i="2"/>
  <c r="H225" i="2"/>
  <c r="G225" i="2"/>
  <c r="H224" i="2"/>
  <c r="G224" i="2"/>
  <c r="H223" i="2"/>
  <c r="G223" i="2"/>
  <c r="H222" i="2"/>
  <c r="G222" i="2"/>
  <c r="H221" i="2"/>
  <c r="G221" i="2"/>
  <c r="H220" i="2"/>
  <c r="G220" i="2"/>
  <c r="H219" i="2"/>
  <c r="G219" i="2"/>
  <c r="H218" i="2"/>
  <c r="G218" i="2"/>
  <c r="H217" i="2"/>
  <c r="G217" i="2"/>
  <c r="H216" i="2"/>
  <c r="G216" i="2"/>
  <c r="H215" i="2"/>
  <c r="G215" i="2"/>
  <c r="H214" i="2"/>
  <c r="G214" i="2"/>
  <c r="H213" i="2"/>
  <c r="G213" i="2"/>
  <c r="H212" i="2"/>
  <c r="G212" i="2"/>
  <c r="H211" i="2"/>
  <c r="G211" i="2"/>
  <c r="H210" i="2"/>
  <c r="G210" i="2"/>
  <c r="H209" i="2"/>
  <c r="G209" i="2"/>
  <c r="H208" i="2"/>
  <c r="G208" i="2"/>
  <c r="H207" i="2"/>
  <c r="G207" i="2"/>
  <c r="H206" i="2"/>
  <c r="G206" i="2"/>
  <c r="H204" i="2"/>
  <c r="G204" i="2"/>
  <c r="H203" i="2"/>
  <c r="G203" i="2"/>
  <c r="H202" i="2"/>
  <c r="G202" i="2"/>
  <c r="H201" i="2"/>
  <c r="G201" i="2"/>
  <c r="H200" i="2"/>
  <c r="G200" i="2"/>
  <c r="F178" i="2"/>
  <c r="E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H166" i="2"/>
  <c r="G166" i="2"/>
  <c r="H165" i="2"/>
  <c r="G165" i="2"/>
  <c r="H164" i="2"/>
  <c r="G164" i="2"/>
  <c r="H163" i="2"/>
  <c r="G163" i="2"/>
  <c r="H162" i="2"/>
  <c r="G162" i="2"/>
  <c r="H161" i="2"/>
  <c r="G161" i="2"/>
  <c r="H160" i="2"/>
  <c r="G160" i="2"/>
  <c r="H158" i="2"/>
  <c r="G158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H146" i="2"/>
  <c r="G146" i="2"/>
  <c r="H145" i="2"/>
  <c r="G145" i="2"/>
  <c r="H143" i="2"/>
  <c r="G143" i="2"/>
  <c r="F125" i="2"/>
  <c r="E125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F62" i="2"/>
  <c r="E62" i="2"/>
  <c r="H60" i="2"/>
  <c r="G60" i="2"/>
  <c r="H59" i="2"/>
  <c r="G59" i="2"/>
  <c r="H58" i="2"/>
  <c r="G58" i="2"/>
  <c r="H57" i="2"/>
  <c r="G57" i="2"/>
  <c r="H56" i="2"/>
  <c r="G56" i="2"/>
  <c r="H55" i="2"/>
  <c r="G55" i="2"/>
  <c r="H53" i="2"/>
  <c r="G53" i="2"/>
  <c r="H52" i="2"/>
  <c r="G52" i="2"/>
  <c r="H51" i="2"/>
  <c r="G51" i="2"/>
  <c r="F34" i="2"/>
  <c r="E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F648" i="1"/>
  <c r="E648" i="1"/>
  <c r="H646" i="1"/>
  <c r="G646" i="1"/>
  <c r="H645" i="1"/>
  <c r="G645" i="1"/>
  <c r="H644" i="1"/>
  <c r="G644" i="1"/>
  <c r="H643" i="1"/>
  <c r="G643" i="1"/>
  <c r="H642" i="1"/>
  <c r="G642" i="1"/>
  <c r="H641" i="1"/>
  <c r="G641" i="1"/>
  <c r="H640" i="1"/>
  <c r="G640" i="1"/>
  <c r="H639" i="1"/>
  <c r="G639" i="1"/>
  <c r="H638" i="1"/>
  <c r="G638" i="1"/>
  <c r="H637" i="1"/>
  <c r="G637" i="1"/>
  <c r="H636" i="1"/>
  <c r="G636" i="1"/>
  <c r="H635" i="1"/>
  <c r="G635" i="1"/>
  <c r="H634" i="1"/>
  <c r="G634" i="1"/>
  <c r="H633" i="1"/>
  <c r="G633" i="1"/>
  <c r="H632" i="1"/>
  <c r="G632" i="1"/>
  <c r="H631" i="1"/>
  <c r="G631" i="1"/>
  <c r="H630" i="1"/>
  <c r="G630" i="1"/>
  <c r="H628" i="1"/>
  <c r="G628" i="1"/>
  <c r="H627" i="1"/>
  <c r="G627" i="1"/>
  <c r="H625" i="1"/>
  <c r="G625" i="1"/>
  <c r="F615" i="1"/>
  <c r="E615" i="1"/>
  <c r="H614" i="1"/>
  <c r="G614" i="1"/>
  <c r="H613" i="1"/>
  <c r="G613" i="1"/>
  <c r="H611" i="1"/>
  <c r="G611" i="1"/>
  <c r="H610" i="1"/>
  <c r="G610" i="1"/>
  <c r="H609" i="1"/>
  <c r="G609" i="1"/>
  <c r="H608" i="1"/>
  <c r="G608" i="1"/>
  <c r="H606" i="1"/>
  <c r="G606" i="1"/>
  <c r="H605" i="1"/>
  <c r="G605" i="1"/>
  <c r="H604" i="1"/>
  <c r="G604" i="1"/>
  <c r="H603" i="1"/>
  <c r="G603" i="1"/>
  <c r="H602" i="1"/>
  <c r="G602" i="1"/>
  <c r="H601" i="1"/>
  <c r="G601" i="1"/>
  <c r="F591" i="1"/>
  <c r="E591" i="1"/>
  <c r="H585" i="1"/>
  <c r="G585" i="1"/>
  <c r="H584" i="1"/>
  <c r="G584" i="1"/>
  <c r="H577" i="1"/>
  <c r="G577" i="1"/>
  <c r="H574" i="1"/>
  <c r="G574" i="1"/>
  <c r="H566" i="1"/>
  <c r="G566" i="1"/>
  <c r="H565" i="1"/>
  <c r="G565" i="1"/>
  <c r="H564" i="1"/>
  <c r="G564" i="1"/>
  <c r="F552" i="1"/>
  <c r="E552" i="1"/>
  <c r="H551" i="1"/>
  <c r="G551" i="1"/>
  <c r="F491" i="1"/>
  <c r="E491" i="1"/>
  <c r="H490" i="1"/>
  <c r="G490" i="1"/>
  <c r="H489" i="1"/>
  <c r="G489" i="1"/>
  <c r="F475" i="1"/>
  <c r="E475" i="1"/>
  <c r="H471" i="1"/>
  <c r="G471" i="1"/>
  <c r="H470" i="1"/>
  <c r="G470" i="1"/>
  <c r="H469" i="1"/>
  <c r="G469" i="1"/>
  <c r="H468" i="1"/>
  <c r="G468" i="1"/>
  <c r="H467" i="1"/>
  <c r="G467" i="1"/>
  <c r="H466" i="1"/>
  <c r="G466" i="1"/>
  <c r="H465" i="1"/>
  <c r="G465" i="1"/>
  <c r="H464" i="1"/>
  <c r="G464" i="1"/>
  <c r="H463" i="1"/>
  <c r="G463" i="1"/>
  <c r="H462" i="1"/>
  <c r="G462" i="1"/>
  <c r="H461" i="1"/>
  <c r="G461" i="1"/>
  <c r="H460" i="1"/>
  <c r="G460" i="1"/>
  <c r="H459" i="1"/>
  <c r="G459" i="1"/>
  <c r="H458" i="1"/>
  <c r="G458" i="1"/>
  <c r="H457" i="1"/>
  <c r="G457" i="1"/>
  <c r="H456" i="1"/>
  <c r="G456" i="1"/>
  <c r="H455" i="1"/>
  <c r="G455" i="1"/>
  <c r="H454" i="1"/>
  <c r="G454" i="1"/>
  <c r="H453" i="1"/>
  <c r="G453" i="1"/>
  <c r="H452" i="1"/>
  <c r="G452" i="1"/>
  <c r="H451" i="1"/>
  <c r="G451" i="1"/>
  <c r="H450" i="1"/>
  <c r="G450" i="1"/>
  <c r="H449" i="1"/>
  <c r="G449" i="1"/>
  <c r="H448" i="1"/>
  <c r="G448" i="1"/>
  <c r="H447" i="1"/>
  <c r="G447" i="1"/>
  <c r="H446" i="1"/>
  <c r="G446" i="1"/>
  <c r="H445" i="1"/>
  <c r="G445" i="1"/>
  <c r="H444" i="1"/>
  <c r="G444" i="1"/>
  <c r="H443" i="1"/>
  <c r="G443" i="1"/>
  <c r="H442" i="1"/>
  <c r="G442" i="1"/>
  <c r="H441" i="1"/>
  <c r="G441" i="1"/>
  <c r="H440" i="1"/>
  <c r="G440" i="1"/>
  <c r="H439" i="1"/>
  <c r="G439" i="1"/>
  <c r="H438" i="1"/>
  <c r="G438" i="1"/>
  <c r="H437" i="1"/>
  <c r="G437" i="1"/>
  <c r="H436" i="1"/>
  <c r="G436" i="1"/>
  <c r="H435" i="1"/>
  <c r="G435" i="1"/>
  <c r="H434" i="1"/>
  <c r="G434" i="1"/>
  <c r="H433" i="1"/>
  <c r="G433" i="1"/>
  <c r="H432" i="1"/>
  <c r="G432" i="1"/>
  <c r="H431" i="1"/>
  <c r="G431" i="1"/>
  <c r="H430" i="1"/>
  <c r="G430" i="1"/>
  <c r="H429" i="1"/>
  <c r="G429" i="1"/>
  <c r="H428" i="1"/>
  <c r="G428" i="1"/>
  <c r="F416" i="1"/>
  <c r="E416" i="1"/>
  <c r="H414" i="1"/>
  <c r="G414" i="1"/>
  <c r="H413" i="1"/>
  <c r="G413" i="1"/>
  <c r="G406" i="1"/>
  <c r="I406" i="1" s="1"/>
  <c r="F397" i="1"/>
  <c r="E397" i="1"/>
  <c r="H392" i="1"/>
  <c r="G392" i="1"/>
  <c r="F380" i="1"/>
  <c r="E380" i="1"/>
  <c r="H379" i="1"/>
  <c r="G379" i="1"/>
  <c r="H378" i="1"/>
  <c r="G378" i="1"/>
  <c r="H377" i="1"/>
  <c r="G377" i="1"/>
  <c r="F366" i="1"/>
  <c r="E366" i="1"/>
  <c r="H361" i="1"/>
  <c r="G361" i="1"/>
  <c r="H360" i="1"/>
  <c r="G360" i="1"/>
  <c r="H359" i="1"/>
  <c r="G359" i="1"/>
  <c r="H358" i="1"/>
  <c r="G358" i="1"/>
  <c r="H357" i="1"/>
  <c r="G357" i="1"/>
  <c r="H356" i="1"/>
  <c r="G356" i="1"/>
  <c r="H355" i="1"/>
  <c r="G355" i="1"/>
  <c r="H354" i="1"/>
  <c r="G354" i="1"/>
  <c r="H353" i="1"/>
  <c r="G353" i="1"/>
  <c r="H352" i="1"/>
  <c r="G352" i="1"/>
  <c r="H351" i="1"/>
  <c r="G351" i="1"/>
  <c r="H350" i="1"/>
  <c r="G350" i="1"/>
  <c r="H349" i="1"/>
  <c r="G349" i="1"/>
  <c r="H348" i="1"/>
  <c r="G348" i="1"/>
  <c r="H347" i="1"/>
  <c r="G347" i="1"/>
  <c r="H346" i="1"/>
  <c r="G346" i="1"/>
  <c r="H345" i="1"/>
  <c r="G345" i="1"/>
  <c r="H344" i="1"/>
  <c r="G344" i="1"/>
  <c r="H343" i="1"/>
  <c r="G343" i="1"/>
  <c r="H342" i="1"/>
  <c r="G342" i="1"/>
  <c r="H341" i="1"/>
  <c r="G341" i="1"/>
  <c r="H340" i="1"/>
  <c r="G340" i="1"/>
  <c r="H339" i="1"/>
  <c r="G339" i="1"/>
  <c r="F325" i="1"/>
  <c r="E325" i="1"/>
  <c r="H323" i="1"/>
  <c r="G323" i="1"/>
  <c r="H320" i="1"/>
  <c r="G320" i="1"/>
  <c r="H319" i="1"/>
  <c r="G319" i="1"/>
  <c r="H318" i="1"/>
  <c r="G318" i="1"/>
  <c r="H317" i="1"/>
  <c r="G317" i="1"/>
  <c r="H316" i="1"/>
  <c r="G316" i="1"/>
  <c r="H315" i="1"/>
  <c r="G315" i="1"/>
  <c r="H314" i="1"/>
  <c r="G314" i="1"/>
  <c r="H313" i="1"/>
  <c r="G313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2" i="1"/>
  <c r="G302" i="1"/>
  <c r="H300" i="1"/>
  <c r="G300" i="1"/>
  <c r="H299" i="1"/>
  <c r="G299" i="1"/>
  <c r="H298" i="1"/>
  <c r="G298" i="1"/>
  <c r="H297" i="1"/>
  <c r="G297" i="1"/>
  <c r="H296" i="1"/>
  <c r="G296" i="1"/>
  <c r="F283" i="1"/>
  <c r="E283" i="1"/>
  <c r="H282" i="1"/>
  <c r="G282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F260" i="1"/>
  <c r="E260" i="1"/>
  <c r="H258" i="1"/>
  <c r="G258" i="1"/>
  <c r="H257" i="1"/>
  <c r="G257" i="1"/>
  <c r="H252" i="1"/>
  <c r="G252" i="1"/>
  <c r="H251" i="1"/>
  <c r="G251" i="1"/>
  <c r="H250" i="1"/>
  <c r="G250" i="1"/>
  <c r="F238" i="1"/>
  <c r="E238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F104" i="1"/>
  <c r="E104" i="1"/>
  <c r="H102" i="1"/>
  <c r="G102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3" i="1"/>
  <c r="G83" i="1"/>
  <c r="H82" i="1"/>
  <c r="G82" i="1"/>
  <c r="F69" i="1"/>
  <c r="E69" i="1"/>
  <c r="H68" i="1"/>
  <c r="G68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F42" i="1"/>
  <c r="E42" i="1"/>
  <c r="H40" i="1"/>
  <c r="G40" i="1"/>
  <c r="H39" i="1"/>
  <c r="G39" i="1"/>
  <c r="H38" i="1"/>
  <c r="G38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F13" i="1"/>
  <c r="E13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  <c r="I250" i="2" l="1"/>
  <c r="I342" i="2"/>
  <c r="I628" i="2"/>
  <c r="K406" i="1"/>
  <c r="I27" i="2"/>
  <c r="I29" i="2"/>
  <c r="I31" i="2"/>
  <c r="I247" i="2"/>
  <c r="I249" i="2"/>
  <c r="I251" i="2"/>
  <c r="I253" i="2"/>
  <c r="I279" i="2"/>
  <c r="I281" i="2"/>
  <c r="I343" i="2"/>
  <c r="I347" i="2"/>
  <c r="I402" i="2"/>
  <c r="I414" i="2"/>
  <c r="I117" i="2"/>
  <c r="I436" i="2"/>
  <c r="I440" i="2"/>
  <c r="I473" i="2"/>
  <c r="I518" i="2"/>
  <c r="I575" i="2"/>
  <c r="I8" i="2"/>
  <c r="I10" i="2"/>
  <c r="I32" i="2"/>
  <c r="I169" i="2"/>
  <c r="I55" i="2"/>
  <c r="I57" i="2"/>
  <c r="I59" i="2"/>
  <c r="I236" i="2"/>
  <c r="I240" i="2"/>
  <c r="I244" i="2"/>
  <c r="I409" i="2"/>
  <c r="I435" i="2"/>
  <c r="I592" i="2"/>
  <c r="I594" i="2"/>
  <c r="I596" i="2"/>
  <c r="I603" i="2"/>
  <c r="I615" i="2"/>
  <c r="I669" i="2"/>
  <c r="K669" i="2" s="1"/>
  <c r="I33" i="2"/>
  <c r="I118" i="2"/>
  <c r="I120" i="2"/>
  <c r="I122" i="2"/>
  <c r="I163" i="2"/>
  <c r="I168" i="2"/>
  <c r="I354" i="2"/>
  <c r="I441" i="2"/>
  <c r="I443" i="2"/>
  <c r="I445" i="2"/>
  <c r="I447" i="2"/>
  <c r="I449" i="2"/>
  <c r="I451" i="2"/>
  <c r="I28" i="2"/>
  <c r="I239" i="2"/>
  <c r="I166" i="2"/>
  <c r="I111" i="2"/>
  <c r="I145" i="2"/>
  <c r="I147" i="2"/>
  <c r="I149" i="2"/>
  <c r="I151" i="2"/>
  <c r="I153" i="2"/>
  <c r="I155" i="2"/>
  <c r="I157" i="2"/>
  <c r="I160" i="2"/>
  <c r="I162" i="2"/>
  <c r="I229" i="2"/>
  <c r="I231" i="2"/>
  <c r="I233" i="2"/>
  <c r="I235" i="2"/>
  <c r="I389" i="2"/>
  <c r="I391" i="2"/>
  <c r="I393" i="2"/>
  <c r="I395" i="2"/>
  <c r="I397" i="2"/>
  <c r="I399" i="2"/>
  <c r="I433" i="2"/>
  <c r="I439" i="2"/>
  <c r="I519" i="2"/>
  <c r="F556" i="2"/>
  <c r="I574" i="2"/>
  <c r="I598" i="2"/>
  <c r="I600" i="2"/>
  <c r="I641" i="2"/>
  <c r="I643" i="2"/>
  <c r="I25" i="2"/>
  <c r="I245" i="2"/>
  <c r="I404" i="2"/>
  <c r="I410" i="2"/>
  <c r="I114" i="2"/>
  <c r="I143" i="2"/>
  <c r="I228" i="2"/>
  <c r="I232" i="2"/>
  <c r="I438" i="2"/>
  <c r="I517" i="1"/>
  <c r="I511" i="1"/>
  <c r="I466" i="1"/>
  <c r="I3" i="1"/>
  <c r="I177" i="1"/>
  <c r="I179" i="1"/>
  <c r="I181" i="1"/>
  <c r="I183" i="1"/>
  <c r="I185" i="1"/>
  <c r="I187" i="1"/>
  <c r="I189" i="1"/>
  <c r="I191" i="1"/>
  <c r="I194" i="1"/>
  <c r="I276" i="1"/>
  <c r="I238" i="2"/>
  <c r="I353" i="2"/>
  <c r="I407" i="2"/>
  <c r="I412" i="2"/>
  <c r="I521" i="2"/>
  <c r="I20" i="2"/>
  <c r="I72" i="2"/>
  <c r="I74" i="2"/>
  <c r="I76" i="2"/>
  <c r="I78" i="2"/>
  <c r="I80" i="2"/>
  <c r="I82" i="2"/>
  <c r="I84" i="2"/>
  <c r="I86" i="2"/>
  <c r="I119" i="2"/>
  <c r="I200" i="2"/>
  <c r="I202" i="2"/>
  <c r="I204" i="2"/>
  <c r="I207" i="2"/>
  <c r="I209" i="2"/>
  <c r="I230" i="2"/>
  <c r="I237" i="2"/>
  <c r="I242" i="2"/>
  <c r="I246" i="2"/>
  <c r="I248" i="2"/>
  <c r="I252" i="2"/>
  <c r="I311" i="2"/>
  <c r="I315" i="2"/>
  <c r="I348" i="2"/>
  <c r="I352" i="2"/>
  <c r="I388" i="2"/>
  <c r="I406" i="2"/>
  <c r="I434" i="2"/>
  <c r="I476" i="2"/>
  <c r="I478" i="2"/>
  <c r="I480" i="2"/>
  <c r="I482" i="2"/>
  <c r="I484" i="2"/>
  <c r="I486" i="2"/>
  <c r="I488" i="2"/>
  <c r="I490" i="2"/>
  <c r="I492" i="2"/>
  <c r="I494" i="2"/>
  <c r="I496" i="2"/>
  <c r="I520" i="2"/>
  <c r="I523" i="2"/>
  <c r="I541" i="2"/>
  <c r="I562" i="2"/>
  <c r="K562" i="2" s="1"/>
  <c r="I15" i="2"/>
  <c r="I19" i="2"/>
  <c r="I21" i="2"/>
  <c r="I112" i="2"/>
  <c r="I146" i="2"/>
  <c r="I148" i="2"/>
  <c r="I150" i="2"/>
  <c r="I164" i="2"/>
  <c r="I241" i="2"/>
  <c r="I243" i="2"/>
  <c r="I319" i="2"/>
  <c r="I323" i="2"/>
  <c r="I357" i="2"/>
  <c r="I359" i="2"/>
  <c r="I361" i="2"/>
  <c r="I363" i="2"/>
  <c r="I500" i="2"/>
  <c r="I502" i="2"/>
  <c r="I161" i="2"/>
  <c r="I234" i="2"/>
  <c r="I280" i="2"/>
  <c r="I401" i="2"/>
  <c r="I24" i="2"/>
  <c r="I165" i="2"/>
  <c r="I7" i="2"/>
  <c r="I16" i="2"/>
  <c r="I18" i="2"/>
  <c r="I56" i="2"/>
  <c r="I58" i="2"/>
  <c r="I60" i="2"/>
  <c r="I152" i="2"/>
  <c r="I154" i="2"/>
  <c r="I156" i="2"/>
  <c r="I158" i="2"/>
  <c r="I170" i="2"/>
  <c r="I390" i="2"/>
  <c r="I392" i="2"/>
  <c r="I394" i="2"/>
  <c r="I396" i="2"/>
  <c r="I398" i="2"/>
  <c r="I403" i="2"/>
  <c r="I405" i="2"/>
  <c r="I437" i="2"/>
  <c r="I442" i="2"/>
  <c r="I444" i="2"/>
  <c r="I446" i="2"/>
  <c r="I448" i="2"/>
  <c r="I450" i="2"/>
  <c r="I499" i="2"/>
  <c r="I501" i="2"/>
  <c r="I514" i="2"/>
  <c r="I516" i="2"/>
  <c r="I540" i="2"/>
  <c r="F555" i="2"/>
  <c r="I629" i="2"/>
  <c r="I642" i="2"/>
  <c r="I657" i="2"/>
  <c r="I6" i="2"/>
  <c r="I11" i="2"/>
  <c r="I22" i="2"/>
  <c r="I75" i="2"/>
  <c r="I79" i="2"/>
  <c r="I83" i="2"/>
  <c r="I87" i="2"/>
  <c r="I91" i="2"/>
  <c r="I95" i="2"/>
  <c r="I99" i="2"/>
  <c r="I103" i="2"/>
  <c r="I107" i="2"/>
  <c r="I116" i="2"/>
  <c r="I121" i="2"/>
  <c r="I123" i="2"/>
  <c r="I201" i="2"/>
  <c r="I203" i="2"/>
  <c r="I206" i="2"/>
  <c r="I208" i="2"/>
  <c r="I210" i="2"/>
  <c r="I212" i="2"/>
  <c r="I214" i="2"/>
  <c r="I216" i="2"/>
  <c r="I218" i="2"/>
  <c r="I220" i="2"/>
  <c r="I222" i="2"/>
  <c r="I224" i="2"/>
  <c r="I226" i="2"/>
  <c r="I292" i="2"/>
  <c r="I309" i="2"/>
  <c r="I312" i="2"/>
  <c r="I314" i="2"/>
  <c r="I317" i="2"/>
  <c r="I320" i="2"/>
  <c r="I322" i="2"/>
  <c r="I346" i="2"/>
  <c r="I349" i="2"/>
  <c r="I351" i="2"/>
  <c r="I416" i="2"/>
  <c r="I418" i="2"/>
  <c r="I420" i="2"/>
  <c r="I422" i="2"/>
  <c r="I472" i="2"/>
  <c r="F554" i="2"/>
  <c r="I582" i="2"/>
  <c r="I593" i="2"/>
  <c r="I595" i="2"/>
  <c r="I602" i="2"/>
  <c r="I627" i="2"/>
  <c r="I12" i="2"/>
  <c r="I14" i="2"/>
  <c r="I26" i="2"/>
  <c r="I53" i="2"/>
  <c r="I88" i="2"/>
  <c r="I90" i="2"/>
  <c r="I92" i="2"/>
  <c r="I94" i="2"/>
  <c r="I96" i="2"/>
  <c r="I98" i="2"/>
  <c r="I100" i="2"/>
  <c r="I102" i="2"/>
  <c r="I104" i="2"/>
  <c r="I106" i="2"/>
  <c r="I108" i="2"/>
  <c r="I113" i="2"/>
  <c r="I115" i="2"/>
  <c r="I211" i="2"/>
  <c r="I213" i="2"/>
  <c r="I215" i="2"/>
  <c r="I217" i="2"/>
  <c r="I219" i="2"/>
  <c r="I221" i="2"/>
  <c r="I223" i="2"/>
  <c r="I225" i="2"/>
  <c r="I278" i="2"/>
  <c r="I310" i="2"/>
  <c r="I313" i="2"/>
  <c r="I316" i="2"/>
  <c r="I318" i="2"/>
  <c r="I321" i="2"/>
  <c r="I324" i="2"/>
  <c r="I345" i="2"/>
  <c r="I350" i="2"/>
  <c r="I408" i="2"/>
  <c r="I411" i="2"/>
  <c r="I413" i="2"/>
  <c r="I475" i="2"/>
  <c r="I477" i="2"/>
  <c r="I479" i="2"/>
  <c r="I481" i="2"/>
  <c r="I483" i="2"/>
  <c r="I485" i="2"/>
  <c r="I487" i="2"/>
  <c r="I489" i="2"/>
  <c r="I491" i="2"/>
  <c r="I493" i="2"/>
  <c r="I495" i="2"/>
  <c r="I497" i="2"/>
  <c r="I517" i="2"/>
  <c r="I539" i="2"/>
  <c r="I573" i="2"/>
  <c r="I656" i="2"/>
  <c r="I27" i="1"/>
  <c r="I82" i="1"/>
  <c r="I175" i="1"/>
  <c r="I277" i="1"/>
  <c r="I279" i="1"/>
  <c r="I282" i="1"/>
  <c r="I520" i="1"/>
  <c r="I524" i="1"/>
  <c r="I533" i="1"/>
  <c r="I83" i="1"/>
  <c r="I166" i="1"/>
  <c r="I170" i="1"/>
  <c r="I467" i="1"/>
  <c r="I471" i="1"/>
  <c r="I489" i="1"/>
  <c r="I275" i="1"/>
  <c r="I340" i="1"/>
  <c r="I342" i="1"/>
  <c r="I344" i="1"/>
  <c r="I346" i="1"/>
  <c r="I348" i="1"/>
  <c r="I352" i="1"/>
  <c r="I356" i="1"/>
  <c r="I358" i="1"/>
  <c r="I360" i="1"/>
  <c r="I414" i="1"/>
  <c r="I430" i="1"/>
  <c r="I432" i="1"/>
  <c r="I434" i="1"/>
  <c r="I442" i="1"/>
  <c r="I574" i="1"/>
  <c r="I606" i="1"/>
  <c r="I614" i="1"/>
  <c r="I625" i="1"/>
  <c r="I628" i="1"/>
  <c r="I645" i="1"/>
  <c r="I547" i="1"/>
  <c r="I503" i="1"/>
  <c r="I196" i="1"/>
  <c r="I198" i="1"/>
  <c r="I200" i="1"/>
  <c r="I202" i="1"/>
  <c r="I204" i="1"/>
  <c r="I206" i="1"/>
  <c r="I208" i="1"/>
  <c r="I211" i="1"/>
  <c r="I213" i="1"/>
  <c r="I215" i="1"/>
  <c r="I217" i="1"/>
  <c r="I219" i="1"/>
  <c r="I221" i="1"/>
  <c r="I223" i="1"/>
  <c r="I225" i="1"/>
  <c r="I228" i="1"/>
  <c r="I250" i="1"/>
  <c r="I305" i="1"/>
  <c r="I307" i="1"/>
  <c r="I309" i="1"/>
  <c r="I313" i="1"/>
  <c r="I315" i="1"/>
  <c r="I317" i="1"/>
  <c r="I319" i="1"/>
  <c r="I323" i="1"/>
  <c r="I339" i="1"/>
  <c r="I353" i="1"/>
  <c r="I355" i="1"/>
  <c r="I377" i="1"/>
  <c r="I379" i="1"/>
  <c r="I470" i="1"/>
  <c r="I551" i="1"/>
  <c r="I577" i="1"/>
  <c r="I585" i="1"/>
  <c r="I613" i="1"/>
  <c r="I632" i="1"/>
  <c r="I636" i="1"/>
  <c r="I521" i="1"/>
  <c r="I54" i="1"/>
  <c r="I172" i="1"/>
  <c r="I297" i="1"/>
  <c r="I444" i="1"/>
  <c r="I446" i="1"/>
  <c r="I450" i="1"/>
  <c r="I454" i="1"/>
  <c r="I458" i="1"/>
  <c r="I460" i="1"/>
  <c r="I462" i="1"/>
  <c r="I464" i="1"/>
  <c r="I584" i="1"/>
  <c r="I604" i="1"/>
  <c r="I505" i="1"/>
  <c r="I509" i="1"/>
  <c r="I526" i="1"/>
  <c r="I274" i="1"/>
  <c r="I438" i="1"/>
  <c r="I638" i="1"/>
  <c r="I640" i="1"/>
  <c r="I646" i="1"/>
  <c r="I523" i="1"/>
  <c r="I525" i="1"/>
  <c r="I527" i="1"/>
  <c r="I530" i="1"/>
  <c r="I532" i="1"/>
  <c r="I165" i="1"/>
  <c r="I167" i="1"/>
  <c r="I169" i="1"/>
  <c r="I171" i="1"/>
  <c r="I278" i="1"/>
  <c r="I280" i="1"/>
  <c r="I435" i="1"/>
  <c r="I439" i="1"/>
  <c r="I441" i="1"/>
  <c r="I605" i="1"/>
  <c r="I504" i="1"/>
  <c r="I174" i="1"/>
  <c r="I230" i="1"/>
  <c r="I232" i="1"/>
  <c r="I234" i="1"/>
  <c r="I236" i="1"/>
  <c r="I251" i="1"/>
  <c r="I257" i="1"/>
  <c r="I273" i="1"/>
  <c r="I299" i="1"/>
  <c r="I457" i="1"/>
  <c r="I461" i="1"/>
  <c r="I465" i="1"/>
  <c r="I565" i="1"/>
  <c r="I603" i="1"/>
  <c r="I644" i="1"/>
  <c r="I550" i="1"/>
  <c r="I548" i="1"/>
  <c r="I546" i="1"/>
  <c r="I531" i="1"/>
  <c r="I164" i="1"/>
  <c r="I173" i="1"/>
  <c r="I490" i="1"/>
  <c r="I518" i="1"/>
  <c r="I68" i="1"/>
  <c r="I168" i="1"/>
  <c r="I178" i="1"/>
  <c r="I180" i="1"/>
  <c r="I182" i="1"/>
  <c r="I184" i="1"/>
  <c r="I186" i="1"/>
  <c r="I188" i="1"/>
  <c r="I190" i="1"/>
  <c r="I193" i="1"/>
  <c r="I197" i="1"/>
  <c r="I199" i="1"/>
  <c r="I201" i="1"/>
  <c r="I203" i="1"/>
  <c r="I205" i="1"/>
  <c r="I207" i="1"/>
  <c r="I209" i="1"/>
  <c r="I212" i="1"/>
  <c r="I214" i="1"/>
  <c r="I216" i="1"/>
  <c r="I218" i="1"/>
  <c r="I220" i="1"/>
  <c r="I222" i="1"/>
  <c r="I224" i="1"/>
  <c r="I227" i="1"/>
  <c r="I229" i="1"/>
  <c r="I231" i="1"/>
  <c r="I233" i="1"/>
  <c r="I235" i="1"/>
  <c r="I252" i="1"/>
  <c r="I258" i="1"/>
  <c r="I349" i="1"/>
  <c r="I378" i="1"/>
  <c r="I413" i="1"/>
  <c r="K413" i="1" s="1"/>
  <c r="I451" i="1"/>
  <c r="I602" i="1"/>
  <c r="I627" i="1"/>
  <c r="I630" i="1"/>
  <c r="I635" i="1"/>
  <c r="I639" i="1"/>
  <c r="I643" i="1"/>
  <c r="I549" i="1"/>
  <c r="I507" i="1"/>
  <c r="I519" i="1"/>
  <c r="I522" i="1"/>
  <c r="I529" i="1"/>
  <c r="I296" i="1"/>
  <c r="I302" i="1"/>
  <c r="I306" i="1"/>
  <c r="I308" i="1"/>
  <c r="I310" i="1"/>
  <c r="I314" i="1"/>
  <c r="I316" i="1"/>
  <c r="I318" i="1"/>
  <c r="I320" i="1"/>
  <c r="I341" i="1"/>
  <c r="I350" i="1"/>
  <c r="I357" i="1"/>
  <c r="I392" i="1"/>
  <c r="I436" i="1"/>
  <c r="I443" i="1"/>
  <c r="I452" i="1"/>
  <c r="I459" i="1"/>
  <c r="I468" i="1"/>
  <c r="I637" i="1"/>
  <c r="I5" i="1"/>
  <c r="I7" i="1"/>
  <c r="I9" i="1"/>
  <c r="I11" i="1"/>
  <c r="I26" i="1"/>
  <c r="I28" i="1"/>
  <c r="I30" i="1"/>
  <c r="I32" i="1"/>
  <c r="I38" i="1"/>
  <c r="I40" i="1"/>
  <c r="I55" i="1"/>
  <c r="I57" i="1"/>
  <c r="I59" i="1"/>
  <c r="I61" i="1"/>
  <c r="I63" i="1"/>
  <c r="I65" i="1"/>
  <c r="I85" i="1"/>
  <c r="I87" i="1"/>
  <c r="I89" i="1"/>
  <c r="I91" i="1"/>
  <c r="I93" i="1"/>
  <c r="I95" i="1"/>
  <c r="I97" i="1"/>
  <c r="I99" i="1"/>
  <c r="I155" i="1"/>
  <c r="I157" i="1"/>
  <c r="I159" i="1"/>
  <c r="I161" i="1"/>
  <c r="I163" i="1"/>
  <c r="I272" i="1"/>
  <c r="I345" i="1"/>
  <c r="I347" i="1"/>
  <c r="I354" i="1"/>
  <c r="I361" i="1"/>
  <c r="I431" i="1"/>
  <c r="I433" i="1"/>
  <c r="I440" i="1"/>
  <c r="I447" i="1"/>
  <c r="I449" i="1"/>
  <c r="I456" i="1"/>
  <c r="I463" i="1"/>
  <c r="I564" i="1"/>
  <c r="I601" i="1"/>
  <c r="I609" i="1"/>
  <c r="I611" i="1"/>
  <c r="I634" i="1"/>
  <c r="I641" i="1"/>
  <c r="I4" i="1"/>
  <c r="I6" i="1"/>
  <c r="I8" i="1"/>
  <c r="I10" i="1"/>
  <c r="I29" i="1"/>
  <c r="I31" i="1"/>
  <c r="I33" i="1"/>
  <c r="I39" i="1"/>
  <c r="I56" i="1"/>
  <c r="I58" i="1"/>
  <c r="I60" i="1"/>
  <c r="I62" i="1"/>
  <c r="I64" i="1"/>
  <c r="I66" i="1"/>
  <c r="I86" i="1"/>
  <c r="I88" i="1"/>
  <c r="I90" i="1"/>
  <c r="I92" i="1"/>
  <c r="I94" i="1"/>
  <c r="I96" i="1"/>
  <c r="I98" i="1"/>
  <c r="I102" i="1"/>
  <c r="I156" i="1"/>
  <c r="I158" i="1"/>
  <c r="I160" i="1"/>
  <c r="I162" i="1"/>
  <c r="I298" i="1"/>
  <c r="I300" i="1"/>
  <c r="I448" i="1"/>
  <c r="I455" i="1"/>
  <c r="I469" i="1"/>
  <c r="I608" i="1"/>
  <c r="I610" i="1"/>
  <c r="I631" i="1"/>
  <c r="I633" i="1"/>
  <c r="I642" i="1"/>
  <c r="I195" i="1"/>
  <c r="I343" i="1"/>
  <c r="I359" i="1"/>
  <c r="I429" i="1"/>
  <c r="I445" i="1"/>
  <c r="I351" i="1"/>
  <c r="I428" i="1"/>
  <c r="I437" i="1"/>
  <c r="I453" i="1"/>
  <c r="I566" i="1"/>
  <c r="I23" i="2"/>
  <c r="I9" i="2"/>
  <c r="I13" i="2"/>
  <c r="I17" i="2"/>
  <c r="I30" i="2"/>
  <c r="I73" i="2"/>
  <c r="I77" i="2"/>
  <c r="I81" i="2"/>
  <c r="I85" i="2"/>
  <c r="I89" i="2"/>
  <c r="I93" i="2"/>
  <c r="I97" i="2"/>
  <c r="I101" i="2"/>
  <c r="I105" i="2"/>
  <c r="I171" i="2"/>
  <c r="I173" i="2"/>
  <c r="I175" i="2"/>
  <c r="I177" i="2"/>
  <c r="I172" i="2"/>
  <c r="I174" i="2"/>
  <c r="I176" i="2"/>
  <c r="H293" i="2"/>
  <c r="E294" i="2"/>
  <c r="G293" i="2"/>
  <c r="I356" i="2"/>
  <c r="I358" i="2"/>
  <c r="I360" i="2"/>
  <c r="I362" i="2"/>
  <c r="I344" i="2"/>
  <c r="I415" i="2"/>
  <c r="I417" i="2"/>
  <c r="I419" i="2"/>
  <c r="I421" i="2"/>
  <c r="I423" i="2"/>
  <c r="I503" i="2"/>
  <c r="I515" i="2"/>
  <c r="I599" i="2"/>
  <c r="I616" i="2"/>
  <c r="K428" i="1" l="1"/>
  <c r="K564" i="1"/>
  <c r="K272" i="1"/>
  <c r="K546" i="1"/>
  <c r="K377" i="1"/>
  <c r="K625" i="1"/>
  <c r="K3" i="1"/>
  <c r="K54" i="1"/>
  <c r="K296" i="1"/>
  <c r="K155" i="1"/>
  <c r="K26" i="1"/>
  <c r="K503" i="1"/>
  <c r="K82" i="1"/>
  <c r="K601" i="1"/>
  <c r="K339" i="1"/>
  <c r="K250" i="1"/>
  <c r="K489" i="1"/>
  <c r="K517" i="1"/>
  <c r="K5" i="2"/>
  <c r="K433" i="2"/>
  <c r="K539" i="2"/>
  <c r="K656" i="2"/>
  <c r="K573" i="2"/>
  <c r="K615" i="2"/>
  <c r="K592" i="2"/>
  <c r="K514" i="2"/>
  <c r="K472" i="2"/>
  <c r="K388" i="2"/>
  <c r="K200" i="2"/>
  <c r="K641" i="2"/>
  <c r="K627" i="2"/>
  <c r="F557" i="2"/>
  <c r="M557" i="2" s="1"/>
  <c r="M882" i="2" s="1"/>
  <c r="I293" i="2"/>
  <c r="K292" i="2" s="1"/>
  <c r="M883" i="2" l="1"/>
  <c r="M890" i="2" s="1"/>
  <c r="K662" i="1"/>
  <c r="N665" i="1" s="1"/>
  <c r="K882" i="2"/>
  <c r="K883" i="2" l="1"/>
  <c r="K890" i="2" s="1"/>
  <c r="L250" i="1"/>
  <c r="J905" i="2"/>
  <c r="K682" i="1"/>
  <c r="L625" i="1"/>
  <c r="L503" i="1"/>
  <c r="L517" i="1"/>
  <c r="L118" i="1"/>
  <c r="L413" i="1"/>
  <c r="L428" i="1"/>
  <c r="L546" i="1"/>
  <c r="L564" i="1"/>
  <c r="L272" i="1"/>
  <c r="L406" i="1"/>
  <c r="L377" i="1"/>
  <c r="L296" i="1"/>
  <c r="L82" i="1"/>
  <c r="L26" i="1"/>
  <c r="L339" i="1"/>
  <c r="L601" i="1"/>
  <c r="L155" i="1"/>
  <c r="L489" i="1"/>
  <c r="L392" i="1"/>
  <c r="L864" i="2" l="1"/>
  <c r="L760" i="2"/>
  <c r="L656" i="2"/>
  <c r="L592" i="2"/>
  <c r="L472" i="2"/>
  <c r="L309" i="2"/>
  <c r="L615" i="2"/>
  <c r="L5" i="2"/>
  <c r="L837" i="2"/>
  <c r="L706" i="2"/>
  <c r="L641" i="2"/>
  <c r="L573" i="2"/>
  <c r="L433" i="2"/>
  <c r="L292" i="2"/>
  <c r="L669" i="2"/>
  <c r="L805" i="2"/>
  <c r="L680" i="2"/>
  <c r="L627" i="2"/>
  <c r="L539" i="2"/>
  <c r="L388" i="2"/>
  <c r="L278" i="2"/>
  <c r="L782" i="2"/>
  <c r="L514" i="2"/>
  <c r="K683" i="1"/>
  <c r="K690" i="1" s="1"/>
  <c r="L54" i="1"/>
  <c r="L3" i="1"/>
  <c r="L662" i="1" l="1"/>
  <c r="L682" i="1" s="1"/>
  <c r="L882" i="2"/>
  <c r="M682" i="1" l="1"/>
  <c r="M683" i="1" s="1"/>
  <c r="M690" i="1" s="1"/>
  <c r="M662" i="1"/>
  <c r="L683" i="1"/>
  <c r="L690" i="1" s="1"/>
  <c r="N882" i="2"/>
  <c r="L883" i="2"/>
  <c r="M686" i="1"/>
  <c r="N883" i="2" l="1"/>
  <c r="N890" i="2" s="1"/>
  <c r="N892" i="2" s="1"/>
  <c r="L890" i="2"/>
  <c r="N886" i="2"/>
  <c r="N887" i="2" s="1"/>
  <c r="N897" i="2"/>
  <c r="M687" i="1"/>
  <c r="N899" i="2" l="1"/>
  <c r="M692" i="1"/>
</calcChain>
</file>

<file path=xl/sharedStrings.xml><?xml version="1.0" encoding="utf-8"?>
<sst xmlns="http://schemas.openxmlformats.org/spreadsheetml/2006/main" count="2756" uniqueCount="995">
  <si>
    <t>Anmerkung / Nota</t>
  </si>
  <si>
    <t>Ordentliche Reinigung pro Woche / interventi di pulizia ordinaria a settimana</t>
  </si>
  <si>
    <t>Beschreibung / Descrizione</t>
  </si>
  <si>
    <t>Bodenart
Tipo di pavimento</t>
  </si>
  <si>
    <t>Bodenfläche / Superficie pavimento m²</t>
  </si>
  <si>
    <t>Fensterfläche/ Superficie finestre m²</t>
  </si>
  <si>
    <t>Eingang/Entrata</t>
  </si>
  <si>
    <t>Marmor/Marmo</t>
  </si>
  <si>
    <t>---</t>
  </si>
  <si>
    <t>Wahlamt/Friedhofsamt
ufficio elettorale/cimiteriale</t>
  </si>
  <si>
    <t>Büro backoffice / Ufficio backoffice</t>
  </si>
  <si>
    <t>Linoleum</t>
  </si>
  <si>
    <t>Eingang/Atrio</t>
  </si>
  <si>
    <t>Sitzungssaal/Sala riunioni</t>
  </si>
  <si>
    <t>Gang/Corridoio</t>
  </si>
  <si>
    <t>WC</t>
  </si>
  <si>
    <t>Fliesen / piastrelle</t>
  </si>
  <si>
    <t>Magazzin/o</t>
  </si>
  <si>
    <t>Fotokopierraum/Locale fotocopie</t>
  </si>
  <si>
    <t>Gesamtfläche Fenster/Superficie totale finestre</t>
  </si>
  <si>
    <t>Summe Position/Totale posizione</t>
  </si>
  <si>
    <t>ORDENTLICHE REINIGUNG / PULIZIA ORDINARIA</t>
  </si>
  <si>
    <t>5 = ordentliche Reinigung 5 x Woche / Pulizia ordinaria 5 x settimana da lunedì a venerdì</t>
  </si>
  <si>
    <t>2 = ordentliche Reinigung 2 x Woche (dienstags und freitags) mit täglicher Entleerung der Papierkörbe und Mülleimer / Pulizia ordinaria 2 x settimana (martedì e venerdì) con svuotamento cestini quotidiano</t>
  </si>
  <si>
    <t>1 = ordentliche Reinigung 1 x Woche freitags / Pulizia ordinaria 1 x settimana di venerdì</t>
  </si>
  <si>
    <t>AUSSERORDENTLICHE REINIGUNG / PULIZIA STRAORDINARIA</t>
  </si>
  <si>
    <t>Grundreinigung mit Fenster 2 x jährlich / Pulizia a fondo con finestre 2 x anno</t>
  </si>
  <si>
    <t>Fensterreinigung 4 x jährlich / Pulizia finestre 4 x anno</t>
  </si>
  <si>
    <t>Piano terra / Erdgeschoss</t>
  </si>
  <si>
    <t>Eingangsbereich außen / area esterna d'ingresso (pulire solo a secco / nur Trockenreinigung</t>
  </si>
  <si>
    <t>Steinboden/pietra</t>
  </si>
  <si>
    <t>Eingangsbereich, Vorraum / area interna, atrio d'ingresso</t>
  </si>
  <si>
    <t>polierter Stein / pietra lucidata</t>
  </si>
  <si>
    <t>Eingangsbereich Aufzug / area interna ascensore</t>
  </si>
  <si>
    <t>Erster Stock</t>
  </si>
  <si>
    <t>Treppenhaus / Primo piano giroscale</t>
  </si>
  <si>
    <t>Zweiter Stock</t>
  </si>
  <si>
    <t>Treppenhaus / Secondo piano giroscale</t>
  </si>
  <si>
    <t>Eisen und Glas / ferro e vetro</t>
  </si>
  <si>
    <t>Dritter Stock</t>
  </si>
  <si>
    <t>Treppenhaus / Entrata sud</t>
  </si>
  <si>
    <t>Vorraum / Terzo piano atrio</t>
  </si>
  <si>
    <t>3 Fensterflächen / Terzo piano 3 finestre</t>
  </si>
  <si>
    <t>Erster Stock / Primo piano</t>
  </si>
  <si>
    <t>Gang / Corridoio</t>
  </si>
  <si>
    <t>Holz / legno</t>
  </si>
  <si>
    <t xml:space="preserve">Raum 01 / stanza 01 </t>
  </si>
  <si>
    <t>Raum 02 / stanza 02</t>
  </si>
  <si>
    <t>Raum 03 / stanza 03</t>
  </si>
  <si>
    <t>Raum 04 / stanza 04</t>
  </si>
  <si>
    <t>Raum 05 / stanza 05</t>
  </si>
  <si>
    <t>Raum 07 / stanza 07</t>
  </si>
  <si>
    <t>Raum 08 / stanza 08</t>
  </si>
  <si>
    <t>Raum 09 / stanza 09</t>
  </si>
  <si>
    <t>Raum 10 / stanza 10</t>
  </si>
  <si>
    <t>Raum 11 / stanza 11</t>
  </si>
  <si>
    <t>Raum 12 / stanza 12</t>
  </si>
  <si>
    <t>Toiletten / servizi igienici</t>
  </si>
  <si>
    <t>Fensterfläche erster Stock / Superficie finestre primo piano</t>
  </si>
  <si>
    <t>Zweiter Stock / Secondo piano</t>
  </si>
  <si>
    <t>Büro / Ufficio 2.07</t>
  </si>
  <si>
    <t>Büro / Ufficio 2.08</t>
  </si>
  <si>
    <t>Büro / Ufficio 2.06</t>
  </si>
  <si>
    <t xml:space="preserve"> </t>
  </si>
  <si>
    <r>
      <t xml:space="preserve">5 </t>
    </r>
    <r>
      <rPr>
        <sz val="8"/>
        <rFont val="Arial"/>
        <family val="2"/>
      </rPr>
      <t>= ordentliche Reinigung 5 x Woche von Montag bis Freitag / Pulizia ordinaria 5 x settimana da lunedì a venerdì</t>
    </r>
  </si>
  <si>
    <t>2 = ordentliche Reinigung 2 x Woche gemäß Abmachung / Pulizia ordinaria 2 x settimana secondo accordi</t>
  </si>
  <si>
    <t>Rathausgalerie / Galleria comunale</t>
  </si>
  <si>
    <t>Kunstharz/resina</t>
  </si>
  <si>
    <t>Galerie, Videoraum / Galleria, sala video</t>
  </si>
  <si>
    <t>WC mit Vorraum / WC con antivano</t>
  </si>
  <si>
    <t>WC im Eingang Nord / WC all'ingresso nord</t>
  </si>
  <si>
    <t>Fensterflächen Rathausgalerie / vetri galleria comunale</t>
  </si>
  <si>
    <t>Standesamt / Stato civile</t>
  </si>
  <si>
    <t>Plastik/plastica</t>
  </si>
  <si>
    <t>Südeingang / Entrata sud</t>
  </si>
  <si>
    <t>Porphyr/porfido</t>
  </si>
  <si>
    <t>Eingangstor (Laubenseite) / Porta d’ingresso (lato portici)</t>
  </si>
  <si>
    <t>Glastür + Südeingang / porta vetro + entrata sud</t>
  </si>
  <si>
    <t>Amtstafeln im Parterre / Vetrine al piano terra</t>
  </si>
  <si>
    <t>Aufzugstür / Porta ascensore</t>
  </si>
  <si>
    <t>Aufzugsraum / vano ascensore</t>
  </si>
  <si>
    <t>Gummi/gomma</t>
  </si>
  <si>
    <t>Außenfläche Nord und Süd / Superficie esterna nord e sud</t>
  </si>
  <si>
    <t>Eingang und Schild "Rathaus" Nord / Entrata e insegna “municipio” nord</t>
  </si>
  <si>
    <t>Reinigung Teppiche / Teppichböden in den Büros / Pulizia tappeti/moquette negli uffici</t>
  </si>
  <si>
    <r>
      <t xml:space="preserve">2 </t>
    </r>
    <r>
      <rPr>
        <sz val="8"/>
        <rFont val="Arial"/>
        <family val="2"/>
      </rPr>
      <t>= ordentliche Reinigung 2 x Woche (dienstags und freitags) mit täglicher Entleerung der Papierkörbe und Mülleimer / Pulizia ordinaria 2 x settimana (martedì e venerdì) con svuotamento cestini quotidiano</t>
    </r>
  </si>
  <si>
    <r>
      <t xml:space="preserve">1 </t>
    </r>
    <r>
      <rPr>
        <sz val="8"/>
        <rFont val="Arial"/>
        <family val="2"/>
      </rPr>
      <t>= ordentliche Reinigung 1 x Woche freitags / Pulizia ordinaria 1 x settimana di venerdì</t>
    </r>
  </si>
  <si>
    <t>Büro Stadtrat / Ufficio Assessore (ex Ufficio Personale - nord)</t>
  </si>
  <si>
    <t>Parquet</t>
  </si>
  <si>
    <t>Büro Stadtrat / Ufficio Assessore (ex Ufficio Avvocato - nord)</t>
  </si>
  <si>
    <t>Archiv / Archivio</t>
  </si>
  <si>
    <t>Plastik / plastica</t>
  </si>
  <si>
    <t>Büro Stadtrat / Ufficio Assessore (ingresso indipendente)</t>
  </si>
  <si>
    <t>Meldeamt / Anagrafe</t>
  </si>
  <si>
    <t>EDV Büro süd / ufficio tecnico ED (sud)</t>
  </si>
  <si>
    <t>Büro Vizegeneralsekretärin / Ufficio Vice-Segretaria</t>
  </si>
  <si>
    <t>Sitzungssaal / Sala riunioni</t>
  </si>
  <si>
    <t>Personalamt / Servizio Personale</t>
  </si>
  <si>
    <t>Archiv süd / Archivio sud</t>
  </si>
  <si>
    <t>Holz+Plastik
Legno+plastica</t>
  </si>
  <si>
    <t>Vorraum Gang (Laubenseite) / Antivano corridoio (lato portici)</t>
  </si>
  <si>
    <t>Stein / Pietra</t>
  </si>
  <si>
    <t>Vorraum Gang  / Antivano corridoio (lato P. Duomo)</t>
  </si>
  <si>
    <t>WC x 2</t>
  </si>
  <si>
    <t>Aufzugstür / porta ascensore</t>
  </si>
  <si>
    <t>Reinigung Teppiche und Teppichböden in Büros / Pulizia tappeti/moquette negli uffici</t>
  </si>
  <si>
    <t>3. Stock / 3° piano</t>
  </si>
  <si>
    <t>Augeher / Bar / messo comunale  3° piano</t>
  </si>
  <si>
    <t>WC 3° piano</t>
  </si>
  <si>
    <t>--</t>
  </si>
  <si>
    <t>2. Stock / 2° piano</t>
  </si>
  <si>
    <t>ex Bar</t>
  </si>
  <si>
    <t>Sekretariat Stadträte / Segreteria Assessori</t>
  </si>
  <si>
    <t>Büro Stadtrat - Ufficio Assessore – ovest</t>
  </si>
  <si>
    <t>Büro Stadtrat / Ufficio Assessore – est</t>
  </si>
  <si>
    <t>Gemeinderatssaal / Sala consiliare</t>
  </si>
  <si>
    <t>Vorraum / Antivano</t>
  </si>
  <si>
    <t>Gang / corridoio</t>
  </si>
  <si>
    <t>Büro Generalsekretär / Ufficio Segretario Generale</t>
  </si>
  <si>
    <t>Computerraum / Vano Computer</t>
  </si>
  <si>
    <t>Büro Stadtrat / ufficio Assessore (ex cappella)</t>
  </si>
  <si>
    <t>Gang Bürgermeisterbüro / Corridoio Ufficio del Sindaco</t>
  </si>
  <si>
    <t>Bürgermeisterbüro / Ufficio del Sindaco</t>
  </si>
  <si>
    <t>Bürgermeistersekretariat / Segreteria del Sindaco</t>
  </si>
  <si>
    <t>Glastür Vorraum-Gang / porta vetro antivano-corridoio</t>
  </si>
  <si>
    <t>Maschinenraum Auftzug / vano macchine ascensore</t>
  </si>
  <si>
    <t>Reinigung Teppiche und Teppichböden der Büros / Pulizia tappeti/moquette negli uffici</t>
  </si>
  <si>
    <r>
      <t xml:space="preserve">3 </t>
    </r>
    <r>
      <rPr>
        <sz val="8"/>
        <rFont val="Arial"/>
        <family val="2"/>
      </rPr>
      <t>= ordentliche Reinigung 3 x Woche am Montag, Mittwoch, Freitag / Pulizia ordinaria 3 x settimana di lunedì, mercoledì, venerdì</t>
    </r>
  </si>
  <si>
    <r>
      <t xml:space="preserve">0,25 </t>
    </r>
    <r>
      <rPr>
        <sz val="8"/>
        <rFont val="Arial"/>
        <family val="2"/>
      </rPr>
      <t>= ordentliche Reinigung 1 x Monat am ersten Freitag im Monat / pulizia ordinaria 1 x mese il primo venerdì del mese</t>
    </r>
  </si>
  <si>
    <t>Eingang / Entrata</t>
  </si>
  <si>
    <t>Sitzungsraum / Ufficio riunioni</t>
  </si>
  <si>
    <t>Stein / pietra</t>
  </si>
  <si>
    <r>
      <t xml:space="preserve">0,5 </t>
    </r>
    <r>
      <rPr>
        <sz val="8"/>
        <rFont val="Arial"/>
        <family val="2"/>
      </rPr>
      <t>= ordentliche Reinigung 2 x Monat (am ersten und am dritten Freitag im Monat) mit Entleerung der Papierkörbe 2 x Woche dienstags und freitags / pulizia ordinaria 2 x mese (il primo e il terzo venerdì del mese) con svuotamento dei cestini 2 x settimana di martedì e di venerdì</t>
    </r>
  </si>
  <si>
    <t>Parterre / Piano terra</t>
  </si>
  <si>
    <t>Außenfläche zwischen Schlachthof und Verwaltungsgebäude - Notausgang ost / area esterna - uscita d'emergenza est</t>
  </si>
  <si>
    <t>Porphyrwürfel / cubetti di porfido</t>
  </si>
  <si>
    <t>Technikraum / Vano tecnico</t>
  </si>
  <si>
    <t>Archiv / archivio</t>
  </si>
  <si>
    <t>Gang, Rampe, Eingang / Corridoio, rampa, entrata</t>
  </si>
  <si>
    <t>Archiv Handel und Lizenzamt / Archivio commercio e licenze</t>
  </si>
  <si>
    <t>Toiletten / Servizi igienici</t>
  </si>
  <si>
    <t>E-Kabine / Cabina elettrica</t>
  </si>
  <si>
    <t>Abstellraum / Ripostiglio</t>
  </si>
  <si>
    <t>Aufzugsraum / Vano ascensore</t>
  </si>
  <si>
    <t>Büro 002 Handel und Lizenzen / Ufficio 002 commercio e licenze</t>
  </si>
  <si>
    <t>Büro 001 Handel und Lizenzen / Ufficio 001 commercio e licenze</t>
  </si>
  <si>
    <t>Vorraum / atrio</t>
  </si>
  <si>
    <t>Granit/granito</t>
  </si>
  <si>
    <t>Windfang / bussola</t>
  </si>
  <si>
    <t>Treppe / scala</t>
  </si>
  <si>
    <t>Bürgerschalter  003 / Sportello del cittadino 003</t>
  </si>
  <si>
    <t>Granito/parquet/ moquette</t>
  </si>
  <si>
    <t>Büro / Ufficio</t>
  </si>
  <si>
    <t>Fensterfläche Parterre / Superficie finestre piano terra</t>
  </si>
  <si>
    <t>Erster Stock / primo piano</t>
  </si>
  <si>
    <t>Büro 107 Stadtrat / Ufficio 107 Assessore</t>
  </si>
  <si>
    <t>WC und Vorraum / WC e antivano</t>
  </si>
  <si>
    <t>Archiv 106 / Archivio 106</t>
  </si>
  <si>
    <t>Büro Raumordnung / Ufficio urbanistica</t>
  </si>
  <si>
    <t>Sitzungsraum 100 / Sala riunioni 100</t>
  </si>
  <si>
    <t>Büro Funktionär 102 / Ufficio funzionario 102</t>
  </si>
  <si>
    <t>Büro 103 / Ufficio 103</t>
  </si>
  <si>
    <t>Büro 105 / Ufficio 105</t>
  </si>
  <si>
    <t>Büro 104 / Ufficio 104</t>
  </si>
  <si>
    <t>Balkon / Balcone</t>
  </si>
  <si>
    <t>Büro 211 / Ufficio ing.  211</t>
  </si>
  <si>
    <t>Büro 210 / Ufficio sport 210</t>
  </si>
  <si>
    <t>Archiv 209 / Archivio 209</t>
  </si>
  <si>
    <t>Büro Instandhaltung 208 / Ufficio manutenzione 208</t>
  </si>
  <si>
    <t>Büro 207 / Ufficio geom. 207</t>
  </si>
  <si>
    <t>Vorraum und Büro 206 / Atrio e ufficio 206</t>
  </si>
  <si>
    <t>Büro Leiter 205 / Ufficio dirigente 205</t>
  </si>
  <si>
    <t>Büro Geom. 204 / Ufficio geom. 204</t>
  </si>
  <si>
    <t>Büro Funktionär 203 / Ufficio funzionario 203</t>
  </si>
  <si>
    <t>Büro 202 / Ufficio 202</t>
  </si>
  <si>
    <t>Fensterfläche zweiter Stock / Superficie finestre secondo piano</t>
  </si>
  <si>
    <t>Dritter Stock / Terzo piano</t>
  </si>
  <si>
    <t>Sitzungssaal 302 / Sala riunioni 302</t>
  </si>
  <si>
    <t>Büro Leiter 303 / Ufficio dirigente 303</t>
  </si>
  <si>
    <t>Büro Funktionär 304 / Ufficio funzionario 304</t>
  </si>
  <si>
    <t>Büro 305 / Ufficio 305</t>
  </si>
  <si>
    <t>Büro 306 / Ufficio 306</t>
  </si>
  <si>
    <t>Büro 307 / Ufficio ragioniere 307</t>
  </si>
  <si>
    <t>Steueramt / Ufficio tributi 308</t>
  </si>
  <si>
    <t>Fensterfläche dritter Stock / Superficie finestre terzo piano</t>
  </si>
  <si>
    <t>Vierter Stock (Unterdach) / Quarto piano (sottotetto)</t>
  </si>
  <si>
    <t>Büro Vermögen 401 / Ufficio patrimonio 401</t>
  </si>
  <si>
    <t>Büro Enteignungen 402 / Ufficio espropri 402</t>
  </si>
  <si>
    <t>Fensterfläche vierter Stock / Superficie finestre quarto piano</t>
  </si>
  <si>
    <t>Balkon zum Innenhof / ballatoio sul cortile</t>
  </si>
  <si>
    <t>Marmor/marmo</t>
  </si>
  <si>
    <t>Treppenhaus / giroscale</t>
  </si>
  <si>
    <t>Eingang Seite Lauben / corridoio lato Portici</t>
  </si>
  <si>
    <t>Porphyrplatten/piastre in porfido</t>
  </si>
  <si>
    <t>Vorraum / antivano</t>
  </si>
  <si>
    <t>Repräsentationssaal / Sala di rappresentanza</t>
  </si>
  <si>
    <t>Holz/legno</t>
  </si>
  <si>
    <t>interne Gesamtfläche / Superficie totale interna</t>
  </si>
  <si>
    <t>Fensterfläche insgesamt / Superficie totale finestre</t>
  </si>
  <si>
    <t xml:space="preserve">ORDENTICHE REINIGUNG / PULIZIA ORDINARIA </t>
  </si>
  <si>
    <r>
      <t>0,25 =</t>
    </r>
    <r>
      <rPr>
        <sz val="8"/>
        <rFont val="Arial"/>
        <family val="2"/>
      </rPr>
      <t xml:space="preserve"> 12 x im Jahr - Reinigung </t>
    </r>
    <r>
      <rPr>
        <b/>
        <sz val="8"/>
        <rFont val="Arial"/>
        <family val="2"/>
      </rPr>
      <t>auf Anfrage</t>
    </r>
    <r>
      <rPr>
        <sz val="8"/>
        <rFont val="Arial"/>
        <family val="2"/>
      </rPr>
      <t xml:space="preserve"> / 12 volte all'anno - pulizia</t>
    </r>
    <r>
      <rPr>
        <b/>
        <sz val="8"/>
        <rFont val="Arial"/>
        <family val="2"/>
      </rPr>
      <t xml:space="preserve"> a richiesta</t>
    </r>
  </si>
  <si>
    <t>Nur 1. Jahr</t>
  </si>
  <si>
    <t>Gang und Treppenhaus 2.-3. Stock / Corridoio e giroscale 2°-3° piano</t>
  </si>
  <si>
    <t>Marmor/ marmo</t>
  </si>
  <si>
    <t>Büro West / ufficio ovest</t>
  </si>
  <si>
    <t>Abstellraum / ripostiglio</t>
  </si>
  <si>
    <t>Beton / Cemento</t>
  </si>
  <si>
    <t>Büro Nord / ufficio nord</t>
  </si>
  <si>
    <t>Büro Mag. Federspieler / Ufficio mag. Federspieler</t>
  </si>
  <si>
    <t>Büro süd / Ufficio sud</t>
  </si>
  <si>
    <t>Fensterfläche Büro / Superficie finestre Ufficio</t>
  </si>
  <si>
    <t>Raum Treppenhaus / Vano giroscale</t>
  </si>
  <si>
    <t>Zeitungsarchiv / Archivio giornali Serverraum</t>
  </si>
  <si>
    <t>PVC</t>
  </si>
  <si>
    <t>Technikraum / vano tecnico ex WC</t>
  </si>
  <si>
    <t>----</t>
  </si>
  <si>
    <t>-----</t>
  </si>
  <si>
    <t>interne Wände Aufzug / pareti interne ascensore</t>
  </si>
  <si>
    <t>1. Stock / 1° piano</t>
  </si>
  <si>
    <t>Bibliothek / Biblioteca</t>
  </si>
  <si>
    <t>Moquette</t>
  </si>
  <si>
    <t>Lesesaal (Erweiterung Gebäude Nr. 12) / sala lettura (ampliamento edificio n. 12)</t>
  </si>
  <si>
    <t>WC Erweiterung/ampliamento Domplatz/Piazza Duomo 12</t>
  </si>
  <si>
    <t>Archiv 1 / Archivio 1</t>
  </si>
  <si>
    <t>Archiv 2 / Archivio 2</t>
  </si>
  <si>
    <t>Archiv 3 / Archivio 3</t>
  </si>
  <si>
    <t>Treppenhaus / vano giroscale</t>
  </si>
  <si>
    <t>Treppenhaus / Giroscale</t>
  </si>
  <si>
    <t>Zeitungsarchiv / Archivio giornali</t>
  </si>
  <si>
    <r>
      <t xml:space="preserve">6 </t>
    </r>
    <r>
      <rPr>
        <sz val="8"/>
        <rFont val="Arial"/>
        <family val="2"/>
      </rPr>
      <t>= ordentliche Reinigung 6 x Woche von Montag bis Samstag / Pulizia ordinaria 6 x settimana da lunedì a sabato</t>
    </r>
  </si>
  <si>
    <r>
      <t xml:space="preserve">0,25 </t>
    </r>
    <r>
      <rPr>
        <sz val="8"/>
        <rFont val="Arial"/>
        <family val="2"/>
      </rPr>
      <t>= Reinigung 1 x Monat am ersten Freitag im Monat / Pulizia 1 x mese il primo venerdì del mese</t>
    </r>
  </si>
  <si>
    <t>Parterre / piano terra</t>
  </si>
  <si>
    <t>0.02 Büro Lagerhalter / Ufficio Magazziniere</t>
  </si>
  <si>
    <t>PVC / linoleum</t>
  </si>
  <si>
    <t>0.08 Treppenhaus / vano scale</t>
  </si>
  <si>
    <t>0.09 Gang / corridoio</t>
  </si>
  <si>
    <t>Abstellraum Reinigungsfirma / rispostiglio ditta</t>
  </si>
  <si>
    <t>0.10 Duschen WC / docce WC</t>
  </si>
  <si>
    <t>0.11 Vorraum / antivano</t>
  </si>
  <si>
    <t>0.12 WC Männer / WC uomini</t>
  </si>
  <si>
    <t>0.13 Umkleideraum / spogliatoio</t>
  </si>
  <si>
    <t>Zwischendecke / piano intermedio</t>
  </si>
  <si>
    <t>2.01 Treppenhaus / vano scale</t>
  </si>
  <si>
    <t>2.01 Gang / corridoio</t>
  </si>
  <si>
    <t>2.03 Versammlungsraum / sala riunioni</t>
  </si>
  <si>
    <t>Obergeschoss / Piano superiore</t>
  </si>
  <si>
    <t>1.05 Treppenhaus / vano scale</t>
  </si>
  <si>
    <t>1.13 Gang / corridoio</t>
  </si>
  <si>
    <t>Fotokopierraum / vano fotocopiatrice</t>
  </si>
  <si>
    <t>1.10 WC Behinderte / WC disabili</t>
  </si>
  <si>
    <t>1.11 Vorraum WC / antivano WC</t>
  </si>
  <si>
    <t>1.12 WC</t>
  </si>
  <si>
    <t>1.09 Gang / corridoio</t>
  </si>
  <si>
    <t>1.06 Büro / ufficio</t>
  </si>
  <si>
    <t>1.07 Büro / ufficio</t>
  </si>
  <si>
    <t>1.08 Büro / ufficio</t>
  </si>
  <si>
    <t>Glasflächen Bauhof Parterre / vetrate cantiere piano terra</t>
  </si>
  <si>
    <t>Glasflächen Bauhof Hochparterre / vetrate cantiere piano rialzato</t>
  </si>
  <si>
    <t>Glasflächen Bauhof 1. Stock / vetrate cantiere piano terra 1° piano</t>
  </si>
  <si>
    <t>Glasflächen Bauhof Treppenhaus / vetrate cantiere giroscale</t>
  </si>
  <si>
    <r>
      <t xml:space="preserve">2 </t>
    </r>
    <r>
      <rPr>
        <sz val="8"/>
        <rFont val="Arial"/>
        <family val="2"/>
      </rPr>
      <t>= ordentliche Reinigung 2 x Woche mittwochs und freitags) / Pulizia ordinaria 2 x settimana mercoledì e venerdì)</t>
    </r>
  </si>
  <si>
    <t>WC Bäckergasse / WC vicolo Fornai</t>
  </si>
  <si>
    <t>WC Brunogasse / Vicolo Bruno</t>
  </si>
  <si>
    <t>Noppenboden/PVC</t>
  </si>
  <si>
    <t>WC Tourismusverein / WC Associazione Turistica</t>
  </si>
  <si>
    <t>Fliesen-Harz/ piastrelle-resina</t>
  </si>
  <si>
    <r>
      <t xml:space="preserve">7 </t>
    </r>
    <r>
      <rPr>
        <sz val="8"/>
        <rFont val="Arial"/>
        <family val="2"/>
      </rPr>
      <t>= ordentliche Reinigung - 7 x Woche von Montag bis Sonntag je 1 x täglich / Pulizia ordinaria – 7 x settimana da lunedì a domenica x 1 volta al giorno</t>
    </r>
  </si>
  <si>
    <r>
      <t xml:space="preserve">14 </t>
    </r>
    <r>
      <rPr>
        <sz val="8"/>
        <rFont val="Arial"/>
        <family val="2"/>
      </rPr>
      <t>= ordentliche Reinigung 7 x Woche von Montag bis Sonntag jeweils 2 x täglich - gemäß Anweisung der Gemeinde / Pulizia ordinaria 7 x settimana da lunedì a domenica 2 x al giorno - secondo l'indicazione del Comune</t>
    </r>
  </si>
  <si>
    <r>
      <t xml:space="preserve">21 </t>
    </r>
    <r>
      <rPr>
        <sz val="8"/>
        <rFont val="Arial"/>
        <family val="2"/>
      </rPr>
      <t>= ordentliche Reinigung 7 x Woche von Montag bis Sonntag jeweils 3 x täglich - gemäß Anweisung der Gemeinde / Pulizia ordinaria 7 x settimana da lunedì a domenica 3 x al giorno - secondo l'indicazione del Comune</t>
    </r>
  </si>
  <si>
    <t>beim Spielplatz Schwesternau / c/o parco giochi Prà delle Suore</t>
  </si>
  <si>
    <r>
      <t xml:space="preserve">1 </t>
    </r>
    <r>
      <rPr>
        <sz val="8"/>
        <rFont val="Arial"/>
        <family val="2"/>
      </rPr>
      <t>= Ordentliche Reinigung am Wochentag nach Vereinbarung – 1 x Woche</t>
    </r>
    <r>
      <rPr>
        <b/>
        <sz val="8"/>
        <rFont val="Arial"/>
        <family val="2"/>
      </rPr>
      <t xml:space="preserve"> /</t>
    </r>
    <r>
      <rPr>
        <sz val="8"/>
        <rFont val="Arial"/>
        <family val="2"/>
      </rPr>
      <t xml:space="preserve"> Pulizia ordinaria 1 x settimana il giorno settimanale concordato</t>
    </r>
  </si>
  <si>
    <t>Desinfektion 4 x jährlich auf Anfrage / Disinfezione 4 x anno su richiesta</t>
  </si>
  <si>
    <t>4 mobile Kabinen / 4 Cabine mobili</t>
  </si>
  <si>
    <t>Plastik / Metall
Plastica / metallo</t>
  </si>
  <si>
    <r>
      <t>0,6 =</t>
    </r>
    <r>
      <rPr>
        <sz val="8"/>
        <rFont val="Arial"/>
        <family val="2"/>
      </rPr>
      <t xml:space="preserve"> Reinigung und Desinfektion an 30 Tagen pro Jahr - auf Anfrage (auch auf andere Arten von öffentlichen WC's ausdehnbar)
</t>
    </r>
    <r>
      <rPr>
        <b/>
        <sz val="8"/>
        <rFont val="Arial"/>
        <family val="2"/>
      </rPr>
      <t xml:space="preserve">0,6 = </t>
    </r>
    <r>
      <rPr>
        <sz val="8"/>
        <rFont val="Arial"/>
        <family val="2"/>
      </rPr>
      <t>Pulizia e disinfezione 30 Giorni per anno – a richiesta (estensibile anche ad altri tipi di WC pubblici)</t>
    </r>
  </si>
  <si>
    <t>Treppenhaus / giroscale (donnerstags-giovedí)</t>
  </si>
  <si>
    <r>
      <t xml:space="preserve">1 </t>
    </r>
    <r>
      <rPr>
        <sz val="8"/>
        <rFont val="Arial"/>
        <family val="2"/>
      </rPr>
      <t>= ordentiche Reinigung 1 x Woche (donnerstags) / Pulizia 1 x per settimana (ogni giovedì)</t>
    </r>
  </si>
  <si>
    <t>Sitzungsraum / vano riunione</t>
  </si>
  <si>
    <t>Videoraum / vano video</t>
  </si>
  <si>
    <t>Büro Kommandant / ufficio Commandante</t>
  </si>
  <si>
    <t>Büro Vize Kommandant / ufficio vice commandante</t>
  </si>
  <si>
    <t>Gerichtspolizei / polizia giudizaria</t>
  </si>
  <si>
    <t>Anzeigen / denuncie</t>
  </si>
  <si>
    <t>Schalter 1 / sportello 1</t>
  </si>
  <si>
    <t>Schalter 2 / sportello 2</t>
  </si>
  <si>
    <t>Foyer</t>
  </si>
  <si>
    <t>Kopierraum Lager / vano stamp. Deposito</t>
  </si>
  <si>
    <t>Wartebereich / vano attessa</t>
  </si>
  <si>
    <t>Straßenbeschilderung / indicatore stradale</t>
  </si>
  <si>
    <t>Technikraum / vano technica</t>
  </si>
  <si>
    <t>Archiv und Waffenkammer / archivio e deposito di armi</t>
  </si>
  <si>
    <t>Aufenthaltsraum / vano sociale</t>
  </si>
  <si>
    <t>Außendienst / servizio esterno</t>
  </si>
  <si>
    <t xml:space="preserve">Hilfspolizist / aiuto poliziotto </t>
  </si>
  <si>
    <t>Koordination Innendienst / coord. servizio interno</t>
  </si>
  <si>
    <t>Koordination Außendienst / coord. servizio esterno</t>
  </si>
  <si>
    <t>Windfang</t>
  </si>
  <si>
    <t>Abstreifer</t>
  </si>
  <si>
    <t>Box 1 / Box 1</t>
  </si>
  <si>
    <t>Box 2 / Box 2</t>
  </si>
  <si>
    <t>Info, Handel, Lebens. / inform., commercio</t>
  </si>
  <si>
    <t>Büro / ufficio</t>
  </si>
  <si>
    <t>Kopierraum Technik / vano stampa e technica</t>
  </si>
  <si>
    <t>Kellerfliesen</t>
  </si>
  <si>
    <t>Umkleide Herren / spogliatoi uomini</t>
  </si>
  <si>
    <t>Dusche / doccia</t>
  </si>
  <si>
    <t>Umkleideraum Damen / spogliatoio donne</t>
  </si>
  <si>
    <t>WC Behindert / WC handicap</t>
  </si>
  <si>
    <t>WC Damen / WC donne</t>
  </si>
  <si>
    <t>WC Herren / WC uomini</t>
  </si>
  <si>
    <t xml:space="preserve">Schleuse </t>
  </si>
  <si>
    <t>Garagen</t>
  </si>
  <si>
    <t>Industrieboden</t>
  </si>
  <si>
    <t>Unterbringung Tiere / animali</t>
  </si>
  <si>
    <t>Lager, Fundgegenstände, Fahrräder / deposito</t>
  </si>
  <si>
    <t>Glas-Schiebetüren</t>
  </si>
  <si>
    <t xml:space="preserve">Fensterfläche Innen-Lichthof / Superficie finestre </t>
  </si>
  <si>
    <t>Fensterfläche Außen Ost / Superficie finestre Ost</t>
  </si>
  <si>
    <r>
      <rPr>
        <b/>
        <sz val="8"/>
        <rFont val="Arial"/>
        <family val="2"/>
      </rPr>
      <t>2</t>
    </r>
    <r>
      <rPr>
        <sz val="8"/>
        <rFont val="Arial"/>
        <family val="2"/>
      </rPr>
      <t xml:space="preserve"> = ordentliche Reinigung 2 x Woche (dienstags und freitags) mit täglicher Entleerung der Papierkörbe und Mülleimer / Pulizia ordinaria 2 x settimana (martedi e venerdi) con svuotamento cestini quotidiano</t>
    </r>
  </si>
  <si>
    <t>1 = ordentliche Reinigung 1 x Woche (montags) - im Herbst 3 x Woche (Montags, mittwochs, freitags)</t>
  </si>
  <si>
    <r>
      <rPr>
        <b/>
        <sz val="8"/>
        <rFont val="Arial"/>
        <family val="2"/>
      </rPr>
      <t>0,5</t>
    </r>
    <r>
      <rPr>
        <sz val="8"/>
        <rFont val="Arial"/>
        <family val="2"/>
      </rPr>
      <t xml:space="preserve"> = Reinigung 2 x Monat am ersten und dritten Freitag im Monat / Pulizia 2 x mese il primo e il terzo venerdi del mese</t>
    </r>
  </si>
  <si>
    <t>Fensterfläche Innen-Lichthof 1 x Monat - im Herbst 3 x im Monat</t>
  </si>
  <si>
    <t>neue Kapelle mit hohen Fenstern / Cappella nuova con finestre alte</t>
  </si>
  <si>
    <r>
      <t xml:space="preserve">14 </t>
    </r>
    <r>
      <rPr>
        <sz val="8"/>
        <rFont val="Arial"/>
        <family val="2"/>
      </rPr>
      <t>= ordentliche Reinigung 7 x Woche von Montag bis Sonntag jeweils 2 x täglich / Pulizia ordinaria 7 x settimana da lunedì a domenica 2 x al giorno</t>
    </r>
  </si>
  <si>
    <t>Treppenhaus / giroscale e pianerottoli</t>
  </si>
  <si>
    <t>Marmor / marmo</t>
  </si>
  <si>
    <t>Gemeinschafts-WC / WC comuni</t>
  </si>
  <si>
    <t>Fliesen / Piastrelle</t>
  </si>
  <si>
    <t>Gemeinschaftsgang / corridoio comune</t>
  </si>
  <si>
    <t>Gemeinschaftsvorraum / atrio comune</t>
  </si>
  <si>
    <t>Gemeinschafts-WC bei Gemeinschaftssaal / WC comuni presso sala comune</t>
  </si>
  <si>
    <t>Gemeinschaftssaal/sala comune</t>
  </si>
  <si>
    <t>Grundreinigung mit Fenstern 2 x Jahr / Pulizia a fondo con finestre 2 x anno</t>
  </si>
  <si>
    <t>Fensterreinigung 4 x Jahr / Pulizia finestre 4 x anno</t>
  </si>
  <si>
    <t>Erdgeschoss / piano terra</t>
  </si>
  <si>
    <t>Musikzimmer / sala musica (44 Wochen/44 settimane)</t>
  </si>
  <si>
    <t>gemeinsamer Durchgang und Treppe / passaggio comune e scala (52 Wochen/52 settimane)</t>
  </si>
  <si>
    <t>1. Stock / primo piano (52 Wochen/52 settimane)</t>
  </si>
  <si>
    <t>Teppichboden / moquette</t>
  </si>
  <si>
    <t>WC und Bad / WC e bagno</t>
  </si>
  <si>
    <t>Vorraum WC / antivano WC</t>
  </si>
  <si>
    <t xml:space="preserve">Gang / corridoio </t>
  </si>
  <si>
    <t>1. Stock / primo piano (44 Wochen/44 settimane)</t>
  </si>
  <si>
    <t>Lehrerzimmer / sala insegnanti</t>
  </si>
  <si>
    <t>2 Musikzimmer / 2 sale musica</t>
  </si>
  <si>
    <t>Gesamtfläche 2. Stock / sup. totale secondo piano
(44 Wochen/44 settimane)</t>
  </si>
  <si>
    <t>3 Musikzimmer / 3 sale musica</t>
  </si>
  <si>
    <t>3. Stock / terzo piano (42 Wochen/42 settimane)</t>
  </si>
  <si>
    <t>5 Musikzimmer/ 5 sale musica</t>
  </si>
  <si>
    <t>Summe Restfläche 3. Stock / Somma superficie restante 3° piano (44 Wochen/44 settimane)</t>
  </si>
  <si>
    <t>Teppichboden und Holz / moquette e legno</t>
  </si>
  <si>
    <t>Fensterfläche insgesamt / superfici vetri complessive</t>
  </si>
  <si>
    <r>
      <t xml:space="preserve">5 </t>
    </r>
    <r>
      <rPr>
        <sz val="8"/>
        <rFont val="Arial"/>
        <family val="2"/>
      </rPr>
      <t>= ordentliche Reinigung 5 x Woche von Montag bis Freitag (siehe besondere Anmerkungen in der Flächentabelle) / Pulizia ordinaria 5 x settimana da lunedì a venerdì (vedasi annotazioni particolari nella tabella superfici)</t>
    </r>
  </si>
  <si>
    <t>Area esterna</t>
  </si>
  <si>
    <t>Parkplatz und Zugang / parcheggio e accesso</t>
  </si>
  <si>
    <t>Porphyr und Asfalt / porfido e asfalto</t>
  </si>
  <si>
    <t>Kellergeschoss
Piano interrato</t>
  </si>
  <si>
    <t>Magazin / magazzino -1.3</t>
  </si>
  <si>
    <t>Industrieboden / cemento</t>
  </si>
  <si>
    <t>Vorraum mit Treppe / atrio con scala -1.8</t>
  </si>
  <si>
    <t>Männer Umkleideraum / spogliatoio uomini - 1.4</t>
  </si>
  <si>
    <t>Sanitäranlagen / servizi sanitari - 1.5</t>
  </si>
  <si>
    <t>Frauen Umkleideraum / spogliatoio donne -1.6</t>
  </si>
  <si>
    <t>Sanitäranlagen / servizi sanitari - 1.7</t>
  </si>
  <si>
    <t xml:space="preserve">Parterre
Piano terra </t>
  </si>
  <si>
    <t>Saal / sala 0.11</t>
  </si>
  <si>
    <t>Parkett / parquet</t>
  </si>
  <si>
    <t>Sanitäranlagen / servizi igienici 0.07</t>
  </si>
  <si>
    <t>Sanitäranlagen / servizi igienici 0.08</t>
  </si>
  <si>
    <t>Relaxbereich / zona rlax 0.09</t>
  </si>
  <si>
    <t>Erster Stock
Piano primo</t>
  </si>
  <si>
    <t>Regiekabine / cabina di regia 1.12</t>
  </si>
  <si>
    <t>Passage / passerella 1.11</t>
  </si>
  <si>
    <r>
      <t xml:space="preserve">0,25 </t>
    </r>
    <r>
      <rPr>
        <sz val="8"/>
        <rFont val="Arial"/>
        <family val="2"/>
      </rPr>
      <t>= ordentliche Reinigung 1 x Monat (erster Montag im Monat; bei Feiertagen: erster Dienstag im Monat) GILT NUR FÜR DEN ZWEITEN STOCK  / Pulizia ordinaria 1 x mese (primo lunedì del mese; in caso di festività: primo martedì del mese) VALE SOLO PER IL SECONDO PIANO</t>
    </r>
  </si>
  <si>
    <r>
      <t xml:space="preserve">0,25 </t>
    </r>
    <r>
      <rPr>
        <sz val="8"/>
        <rFont val="Arial"/>
        <family val="2"/>
      </rPr>
      <t>= ordentliche Reinigung 12 x Jahr auf Anfrage GILT NUR FÜR DAS UNTERGESCHOSS  / Pulizia ordinaria 12 x anno su richiesta VALE SOLO PER IL PIANO INTERRATO</t>
    </r>
  </si>
  <si>
    <t xml:space="preserve">Piano terra </t>
  </si>
  <si>
    <t>Foyer mit Treppen / foyer con scale 0.10</t>
  </si>
  <si>
    <t>Büro / ufficio 1.09 - Fenster siehe / finestre vedi 0.10</t>
  </si>
  <si>
    <t>Büro / ufficio 1.10 - Fenster siehe / finestre vedi 0.10</t>
  </si>
  <si>
    <t>Piano secondo</t>
  </si>
  <si>
    <t>Vorraum / atrio 2.01</t>
  </si>
  <si>
    <t>Vorführungssaal / sala saggi 2.02</t>
  </si>
  <si>
    <t>Terrasse / terrazza 2.03</t>
  </si>
  <si>
    <t>Terrasse / terrazza 2.04</t>
  </si>
  <si>
    <t>Unterrichtsraum / aula 2.05</t>
  </si>
  <si>
    <t>Lager / deposito 2.06</t>
  </si>
  <si>
    <t>Vorraum / atrio 2.07</t>
  </si>
  <si>
    <t>Unterrichtsraum / aula 2.08</t>
  </si>
  <si>
    <t>Unterrichtsraum / aula 2.09</t>
  </si>
  <si>
    <t>Unterrichtsraum / aula 2.10</t>
  </si>
  <si>
    <t>Flur / corridoio 2.11</t>
  </si>
  <si>
    <t>Unterrichtsraum / aula 2.12</t>
  </si>
  <si>
    <t>Sanitäranlage / servizi igienici 2.13</t>
  </si>
  <si>
    <t>Sanitäranlage / servizi igienici 2.14</t>
  </si>
  <si>
    <t>Unterrichtsraum / aula 2.15</t>
  </si>
  <si>
    <t>Unterrichtsraum / aula 2.16</t>
  </si>
  <si>
    <t>Büro / uffici 2.17</t>
  </si>
  <si>
    <t>giroscale d'emergenza</t>
  </si>
  <si>
    <r>
      <t xml:space="preserve">1 </t>
    </r>
    <r>
      <rPr>
        <sz val="8"/>
        <rFont val="Arial"/>
        <family val="2"/>
      </rPr>
      <t>= ordentliche Reinigung 1 x Woche am Montag / Pulizia ordinaria 1 x settimana di lunedì</t>
    </r>
  </si>
  <si>
    <r>
      <t xml:space="preserve">2 </t>
    </r>
    <r>
      <rPr>
        <sz val="8"/>
        <rFont val="Arial"/>
        <family val="2"/>
      </rPr>
      <t>= ordentliche Reinigung 2 x Woche (dienstags und freitags) / Pulizia ordinaria 2 x settimana (martedì e venerdì)</t>
    </r>
  </si>
  <si>
    <r>
      <t xml:space="preserve">5 </t>
    </r>
    <r>
      <rPr>
        <sz val="8"/>
        <rFont val="Arial"/>
        <family val="2"/>
      </rPr>
      <t>= ordentliche Reinigung 5 x Woche (von Montag bis Freitag) / Pulizia ordinaria 5 x settimana (da lunedì a venerdì)</t>
    </r>
  </si>
  <si>
    <t>Legende / Legenda</t>
  </si>
  <si>
    <t>Ordentliche Reinigung 1 x Monat / Pulizia ordinaria 1 x mese</t>
  </si>
  <si>
    <t>Ordentliche Reinigung 1 x alle 14 Tage bzw. 2 x Monat / pulizia ordinaria 1 x ogni 14 giorni risp. 2 volte al mese</t>
  </si>
  <si>
    <t>Ordentliche Reinigung und Desinfektion an 30 Tagen pro Jahr / pulizia ordinaria e disinfezione 30 giorni per anno</t>
  </si>
  <si>
    <t>Ordentliche Reinigung 1x Woche / Pulizia ordinaria 1x settimana</t>
  </si>
  <si>
    <t>Ordentliche Reinigung 2x Woche / Pulizia ordinaria 2 x settimana</t>
  </si>
  <si>
    <t>Ordentliche Reinigung 3x Woche / Pulizia ordinaria 3 x settimana</t>
  </si>
  <si>
    <t>Ordentliche Reinigung 5x Woche / Pulizia ordinaria 5 x settimana</t>
  </si>
  <si>
    <t>Ordentliche Reinigung 6x Woche / Pulizia ordinaria 6 x settimana</t>
  </si>
  <si>
    <t>Ordentliche Reinigung 7 x Woche 1 x täglich
Pulizia ordinaria 7 x settimana 1 x al giorno</t>
  </si>
  <si>
    <t>Ordentliche Reinigung 6x Woche 2 x täglich / Pulizia ordinaria 6 x settimana 2 x al giorno</t>
  </si>
  <si>
    <t>Ordentliche Reinigung 7 x Woche 2 x täglich / Pulizia ordinaria 7 x settimana 2 x al giorno</t>
  </si>
  <si>
    <t>Küche / Cucina</t>
  </si>
  <si>
    <t>Anzahl Mahlzeiten / Jahr
numero pasti/anno</t>
  </si>
  <si>
    <t>Preis/Jahr
prezzo/anno</t>
  </si>
  <si>
    <t>5 x Woche Mo-Fr
5 x settimana lu-ve</t>
  </si>
  <si>
    <t>Summe/totale</t>
  </si>
  <si>
    <r>
      <t xml:space="preserve">1 </t>
    </r>
    <r>
      <rPr>
        <sz val="8"/>
        <rFont val="Arial"/>
        <family val="2"/>
      </rPr>
      <t>= ordentliche Reinigung 1 x Woche (freitags) mit täglicher Entleerung der Papierkörbe und Mülleimer / Pulizia ordinaria 1 x settimana (venerdì) con svuotamento cestini quotidiano</t>
    </r>
  </si>
  <si>
    <t>Fensterreinigung alle 2 Monate / Pulizia finestre ogni 2 mesi</t>
  </si>
  <si>
    <t>Untergeschoss - Piano interrato</t>
  </si>
  <si>
    <t>01.16 Umkleideraum HP/Lehrer - Spogliatoio HP insegnanti</t>
  </si>
  <si>
    <t>01.17 Umkleideraum HP/Lehrer - Spogliatoio HP insegnanti</t>
  </si>
  <si>
    <t>ST 01 Treppe mit Aufzug - Scala con ascensore</t>
  </si>
  <si>
    <t>Erdgeschoss - piano terra</t>
  </si>
  <si>
    <t>00.01 Windfang - Bussola</t>
  </si>
  <si>
    <t>Teppich/Zerbino</t>
  </si>
  <si>
    <t>00.02 Eingangsbereich 1 - Area ingresso 1</t>
  </si>
  <si>
    <t>00.03 Zusatzraum - locale aggiuntivo</t>
  </si>
  <si>
    <t>Holz / Legno</t>
  </si>
  <si>
    <t>00.04 Büro - Ufficio</t>
  </si>
  <si>
    <t>00.05 Teamraum - Aula insegnanti</t>
  </si>
  <si>
    <t>00.06 - Küche - Cucina</t>
  </si>
  <si>
    <t>00.07 Lager Küche - Deposito cucina</t>
  </si>
  <si>
    <t>00.10 WC HP/Personal - WC HP/personale</t>
  </si>
  <si>
    <t>00.11 Umkleide Küchenpersonal - Spogliatoi personale cucina</t>
  </si>
  <si>
    <t>00.12 Abstellraum - ripostiglio</t>
  </si>
  <si>
    <t>00.15 Bewegungsraum - Locale movimento</t>
  </si>
  <si>
    <t>00.16 Gruppenraum 3 - Locale di gruppo 3</t>
  </si>
  <si>
    <t>00.17 Eingangsbereich 2 - Area ingresso 2</t>
  </si>
  <si>
    <t>00,18 WC 3</t>
  </si>
  <si>
    <t>00.19 Putzraum - Locale pulizie</t>
  </si>
  <si>
    <t>00.20 Gruppenraum 2 -Locale di gruppo 2</t>
  </si>
  <si>
    <t>00.21 Abstellraum 2 - Ripostiglio 2</t>
  </si>
  <si>
    <t>00.22 WC 2</t>
  </si>
  <si>
    <t>00.23 Gruppenraum 1 - Locale di gruppo 1</t>
  </si>
  <si>
    <t>00.24 WC 1</t>
  </si>
  <si>
    <t>00.25 Abstellraum 1 - ripostiglio 1</t>
  </si>
  <si>
    <t>00.29 Wickeltischraum - Locale fasciatoio</t>
  </si>
  <si>
    <t>Erstes Obergeschoss - primo piano</t>
  </si>
  <si>
    <t>01.16 Speisesaal - Mensa</t>
  </si>
  <si>
    <r>
      <t xml:space="preserve">2 </t>
    </r>
    <r>
      <rPr>
        <sz val="8"/>
        <rFont val="Arial"/>
        <family val="2"/>
      </rPr>
      <t>= ordentliche Reinigung 2 x Woche gemäß Abmachung / Pulizia ordinaria 2 x settimana secondo accordi</t>
    </r>
  </si>
  <si>
    <r>
      <rPr>
        <b/>
        <sz val="8"/>
        <rFont val="Arial"/>
        <family val="2"/>
      </rPr>
      <t>3</t>
    </r>
    <r>
      <rPr>
        <sz val="8"/>
        <rFont val="Arial"/>
        <family val="2"/>
      </rPr>
      <t xml:space="preserve"> = ordentliche Reinigung 2 x Woche gemäß Abmachung + bei Wahlfachnutzung / Pulizia ordinaria 3 x settimana secondo accordi + in caso d'uso per materia a scelta</t>
    </r>
  </si>
  <si>
    <r>
      <rPr>
        <b/>
        <sz val="8"/>
        <rFont val="Arial"/>
        <family val="2"/>
      </rPr>
      <t>1</t>
    </r>
    <r>
      <rPr>
        <sz val="8"/>
        <rFont val="Arial"/>
        <family val="2"/>
      </rPr>
      <t xml:space="preserve"> = ordentliche Reinigung 1 x Woche / Pulizia ordinaria 1 x settimana</t>
    </r>
  </si>
  <si>
    <t>WC Personal / WC personale</t>
  </si>
  <si>
    <t>WC Kinder / WC bambini</t>
  </si>
  <si>
    <t>Garderobe / guardaroba</t>
  </si>
  <si>
    <t>Garten / giardino</t>
  </si>
  <si>
    <t>Ausspeisungsraum (Eingangsbereich) von ungefähr 70 m² / vano mensa (atrio) di circa 70 m²</t>
  </si>
  <si>
    <t>AUSGLEICH
CONGUAGLIO</t>
  </si>
  <si>
    <t>Windfang / Bussola</t>
  </si>
  <si>
    <t>Kokosfaser/fibra di cocco</t>
  </si>
  <si>
    <t>Terrazzo / terrazzo</t>
  </si>
  <si>
    <t>Bewegungsraum / palestra</t>
  </si>
  <si>
    <t>Gruppenraum / sala gruppo</t>
  </si>
  <si>
    <t>Epoxidbeschichtung</t>
  </si>
  <si>
    <t>Nebenraum / vano secondario</t>
  </si>
  <si>
    <t>Raum Personal / vano personale</t>
  </si>
  <si>
    <t>Fenster und Fenstertüren /  vetri e porte a vetri</t>
  </si>
  <si>
    <t>Piano terra</t>
  </si>
  <si>
    <t>Waschmittelraum / Locale detersivi</t>
  </si>
  <si>
    <t>Piastrelle</t>
  </si>
  <si>
    <t>Personalabteilung/Reparto personale</t>
  </si>
  <si>
    <t>Windfang/Bussola</t>
  </si>
  <si>
    <t>Zerbino</t>
  </si>
  <si>
    <t>Umkleideraum/Spogliatoio</t>
  </si>
  <si>
    <t>Bad/Bagno</t>
  </si>
  <si>
    <t>Küche/Cucina</t>
  </si>
  <si>
    <t>Magazin/Magazzino</t>
  </si>
  <si>
    <t>Abfallraum/Locale immondizie</t>
  </si>
  <si>
    <t xml:space="preserve">Technik-Aufzug/Vano ascensore </t>
  </si>
  <si>
    <t>Massetto</t>
  </si>
  <si>
    <t>Bad Behinderte / Bagno disabili</t>
  </si>
  <si>
    <t>Heizraum / Vano teleriscaldamento</t>
  </si>
  <si>
    <t>Aufzug / Ascensore</t>
  </si>
  <si>
    <t>Batterieraum / Locale batterie</t>
  </si>
  <si>
    <t>Pavimento rialzato</t>
  </si>
  <si>
    <t>Elektrozentrale/Centrale elettrica</t>
  </si>
  <si>
    <t>Personalabt./Reparto personale</t>
  </si>
  <si>
    <t>Terrazzo</t>
  </si>
  <si>
    <t>Bad / Bagno</t>
  </si>
  <si>
    <t>Gruppenraum / Locale di gruppo</t>
  </si>
  <si>
    <t>Umkleideraum / Spogliatoio</t>
  </si>
  <si>
    <t>Mehrzweckraum / Locale polifunzionale</t>
  </si>
  <si>
    <t>Fensterflächen / Superfici vetrate</t>
  </si>
  <si>
    <t>Primo piano</t>
  </si>
  <si>
    <t>Bewegungs- und Ruheraum / Locale movimento e riposo</t>
  </si>
  <si>
    <t>Außenfläche / area esterna</t>
  </si>
  <si>
    <t>Porphyr + Wiese/Erde
porfido + prato/terra</t>
  </si>
  <si>
    <t>externe Überdachung / Tettoia esterna</t>
  </si>
  <si>
    <t>Teppich / Tappeto</t>
  </si>
  <si>
    <t>W.C.</t>
  </si>
  <si>
    <t>WC + Sanitäranlagen Kinder W.C. + Imp. San. bambini</t>
  </si>
  <si>
    <t>Speise / Dispensa</t>
  </si>
  <si>
    <t xml:space="preserve">Speise / Dispensa </t>
  </si>
  <si>
    <t>Gruppenraum / Sala gruppo</t>
  </si>
  <si>
    <t xml:space="preserve">WC + Sanitäranlagen Kinder W.C. + Imp. San. bambini </t>
  </si>
  <si>
    <t>Spielfläche / area da gioco</t>
  </si>
  <si>
    <t>Eingangsdrehtür
Porta girevole entrata</t>
  </si>
  <si>
    <t>Balkon / balcone</t>
  </si>
  <si>
    <t>Garderobe / Guardaroba</t>
  </si>
  <si>
    <t>WC + Sanitäranlagen KinderW.C. + Imp. San. bambini</t>
  </si>
  <si>
    <t>Vorraum - Essraum
Antivano - Mensa</t>
  </si>
  <si>
    <t>WC + Sanitäranlagen 
W.C. + Imp. Sanitari</t>
  </si>
  <si>
    <t>Märchenraum mit Abstellraum / stanza delle fiabe con ripostiglio</t>
  </si>
  <si>
    <t>Moquette + linoleum</t>
  </si>
  <si>
    <t>Abstellraum und Diensttreppe
Ripostiglio e scala di servizio</t>
  </si>
  <si>
    <t>Garten / Giardino</t>
  </si>
  <si>
    <t>synthetischer Rasen / Erba sintetica</t>
  </si>
  <si>
    <t>Innenhof / Cortile senza sbocchi</t>
  </si>
  <si>
    <t>Porphyr / Porfido</t>
  </si>
  <si>
    <t>Treppenhaus Diensttreppe / Giroscala scale di servizio</t>
  </si>
  <si>
    <t>Maschinenraum Aufzug / Locale macchine ascensore</t>
  </si>
  <si>
    <t>Ruhe- und Turnraum - aula magna - Mehrzweckraum / Vano riposo e ginnastica - aula magna – sala polifunzionale</t>
  </si>
  <si>
    <t>WC ohne WC Behinderte / WC senza WC diversamente abili</t>
  </si>
  <si>
    <t>WC Behinderte / WC diversamente abili</t>
  </si>
  <si>
    <t>Eingang Vorraum / Entrata antivano</t>
  </si>
  <si>
    <t>Zählerkabine / Cabina contatori</t>
  </si>
  <si>
    <t>Heizraum / Vano caldaia</t>
  </si>
  <si>
    <t>WC + Duschen / WC + docce</t>
  </si>
  <si>
    <t>Vorraum Eingang / Antivano atrio</t>
  </si>
  <si>
    <t>Klasse / Aula</t>
  </si>
  <si>
    <t>Außenflächen / Aree esterne</t>
  </si>
  <si>
    <t>Klasse deutsch / Aula tedesco</t>
  </si>
  <si>
    <t>Vorraum Lehrer / Antivano maestri</t>
  </si>
  <si>
    <t>Ruheraum - Turnhalle / Sala riposo - palestra</t>
  </si>
  <si>
    <t>Versammlungsraum / Sala riunioni</t>
  </si>
  <si>
    <t>WC - Sanit. Anlagen / WC – Imp. Sanitari</t>
  </si>
  <si>
    <t>Waschbecken bei WC s.o. / Lavandini presso WC posizione preced.</t>
  </si>
  <si>
    <t>Speise / dispensa</t>
  </si>
  <si>
    <t>Tellerwaschstelle / Posto lavapiatti</t>
  </si>
  <si>
    <t>Ausspeisung / Mensa</t>
  </si>
  <si>
    <t>Gang-Umkleideraum mit Treppen / Corridoio-Spogliatoio scale comprese</t>
  </si>
  <si>
    <t>Überdachter Durchgang / Passaggio coperto</t>
  </si>
  <si>
    <t>Waschraum / Lavanderia</t>
  </si>
  <si>
    <t>Aufzug (innen) / Ascensore (interno)</t>
  </si>
  <si>
    <r>
      <t xml:space="preserve">5 </t>
    </r>
    <r>
      <rPr>
        <sz val="8"/>
        <rFont val="Arial"/>
        <family val="2"/>
      </rPr>
      <t>= ordentliche Reinigung 5 x Woche von Montag bis Freitag mit zusätzlicher Reinigung am Nachmittag einer Sektion / Pulizia ordinaria 5 x settimana da lunedì a venerdì con ripasso pomeridiano di una sezione</t>
    </r>
  </si>
  <si>
    <r>
      <t xml:space="preserve">3 </t>
    </r>
    <r>
      <rPr>
        <sz val="8"/>
        <rFont val="Arial"/>
        <family val="2"/>
      </rPr>
      <t>= ordentliche Reinigung 3 x Woche (montags, mittwochs und freitags) mit täglicher Entleerung der Papierkörbe und Mülleimer / Pulizia ordinaria 3 x settimana (di lunedì, mercoledì e venerdì) con svuotamento cestini quotidiano</t>
    </r>
  </si>
  <si>
    <r>
      <t xml:space="preserve">0,5 </t>
    </r>
    <r>
      <rPr>
        <sz val="8"/>
        <rFont val="Arial"/>
        <family val="2"/>
      </rPr>
      <t>= Reinigung 2 x Monat am ersten und am dritten Freitag im Monat / Pulizia 2 x mese il primo e il terzo venerdì del mese</t>
    </r>
  </si>
  <si>
    <t>Grundreinigung mit Fenstern und Desinfektion synthetischer Rasen sowie professionelle Reinigung von ungefähr 30 Riesenpolstern 2 x Jahr / Pulizia a fondo con finestre e disinfezione prato sintetico nonché lavaggio professionale di circa 30 maxicuscini ("morbidoni") 2 x anno</t>
  </si>
  <si>
    <t>Bodenart / tipo di pavimento</t>
  </si>
  <si>
    <t>Bodenfläche
superficie pavimenti</t>
  </si>
  <si>
    <t>Fensterfläche / superficie finestre</t>
  </si>
  <si>
    <t>Biblilothek / biblioteca</t>
  </si>
  <si>
    <t>Summe Fensterfläche / superficie vetri</t>
  </si>
  <si>
    <t>Fensterreinigung 4 x im Jahr / Pulizia finestre 4 x all'anno</t>
  </si>
  <si>
    <t>Sektion / Sezione</t>
  </si>
  <si>
    <t>Holz / Parquet</t>
  </si>
  <si>
    <t>Vorraum und WC / antivano e WC</t>
  </si>
  <si>
    <t>Teppich / tappeto</t>
  </si>
  <si>
    <t>Küche / cucina</t>
  </si>
  <si>
    <t>Speisekammer / Dispensa</t>
  </si>
  <si>
    <t>Waschraum / lavatoio</t>
  </si>
  <si>
    <t>WC Menschen mit Behinderung / WC diversamente abili</t>
  </si>
  <si>
    <t>Gruppenraum / vano gruppo</t>
  </si>
  <si>
    <t>Sitzungsraum / sala riunioni</t>
  </si>
  <si>
    <t>Lichtschacht / cavedio</t>
  </si>
  <si>
    <t>Externer Eingangsbereich / Area ingresso esterna</t>
  </si>
  <si>
    <t>Porphyr / porfido</t>
  </si>
  <si>
    <t>Außenfläche (Garten) / Area esterna (giardino)</t>
  </si>
  <si>
    <t>Fensterflächen insgesamt / finestre totale</t>
  </si>
  <si>
    <r>
      <t xml:space="preserve">1 </t>
    </r>
    <r>
      <rPr>
        <sz val="8"/>
        <rFont val="Arial"/>
        <family val="2"/>
      </rPr>
      <t>= ordentliche Reinigung 1 x Woche / Pulizia ordinaria 1 x settimana</t>
    </r>
  </si>
  <si>
    <r>
      <t xml:space="preserve">0,5 </t>
    </r>
    <r>
      <rPr>
        <sz val="8"/>
        <rFont val="Arial"/>
        <family val="2"/>
      </rPr>
      <t>= ordentliche Reinigung 2 x Monat / Pulizia ordinaria 2 x mese</t>
    </r>
  </si>
  <si>
    <t>Kellergeschoss/cantina</t>
  </si>
  <si>
    <t>externer Eingangsbereich / Area d'accesso esterna</t>
  </si>
  <si>
    <t>Ausspeisungssaal-Jugendraum / refezione-sala giovani</t>
  </si>
  <si>
    <t>WC Anlagen der Schulausspeisung / Servizi igienici presso la mensa</t>
  </si>
  <si>
    <t>Schlafsaal / sala riposo</t>
  </si>
  <si>
    <t>Sektion / sezione</t>
  </si>
  <si>
    <t>Kinder WC / WC bambini</t>
  </si>
  <si>
    <t>Erweiterung / Ampliamento</t>
  </si>
  <si>
    <t>Treppe und Gang / Scala e pianerottolo</t>
  </si>
  <si>
    <t>vetrate fisse</t>
  </si>
  <si>
    <t>vetrate apribili</t>
  </si>
  <si>
    <t>Fensterreinigung alle Monate / Pulizia finestre ogni mese</t>
  </si>
  <si>
    <t>Tiefparterre - seminterrato</t>
  </si>
  <si>
    <t>Mehrzwecksaal - sala pluriuso</t>
  </si>
  <si>
    <t>Rampe Eingang - rampa ingresso</t>
  </si>
  <si>
    <t>Rampe - rampa</t>
  </si>
  <si>
    <t>Mehrfunktionssaal - sala multifunzione</t>
  </si>
  <si>
    <t>Waschraum - lavanderia</t>
  </si>
  <si>
    <t>Raum - Locale</t>
  </si>
  <si>
    <t>Garderobe - guardaroba</t>
  </si>
  <si>
    <t>2. Bewegungs- und Ruheraum - 2° locale movimento e riposo</t>
  </si>
  <si>
    <t>Magazin - magazzino</t>
  </si>
  <si>
    <t>1. Bewegungs- und Ruheraum - 1° locale movimento e riposo</t>
  </si>
  <si>
    <t>Heizraum - vano caldaia</t>
  </si>
  <si>
    <t>Parterre - piano terra</t>
  </si>
  <si>
    <t>Treppe - scala</t>
  </si>
  <si>
    <t>Eingangshalle - atrio d'ingresso</t>
  </si>
  <si>
    <t>Speise - dispensa</t>
  </si>
  <si>
    <t>Küche - cucina</t>
  </si>
  <si>
    <t>Raum Personal - locale personale</t>
  </si>
  <si>
    <t>Versammlungssaal - sala riunioni</t>
  </si>
  <si>
    <t>WC anders Fähige / WC diversamente abili</t>
  </si>
  <si>
    <t>Garderobe Personal / guardaroba personale</t>
  </si>
  <si>
    <t>Eingang / ingresso</t>
  </si>
  <si>
    <t>Eingangslaube / portico d'entrata</t>
  </si>
  <si>
    <t>Gruppenraum 4 / sala gruppo 4</t>
  </si>
  <si>
    <t>Umkleideraum 3 / spogliatoio 3</t>
  </si>
  <si>
    <t>Innentreppe / scala interna</t>
  </si>
  <si>
    <t>Waschraum und WC / lavatoio e WC</t>
  </si>
  <si>
    <t>Kleiner Platz Treppenaufgang  / piccolo spazio salita scale</t>
  </si>
  <si>
    <t>WC und Bäder / WC e bagni</t>
  </si>
  <si>
    <t>Gruppenraum 2 / sala gruppo 2</t>
  </si>
  <si>
    <t>Gruppenraum 1 / sala gruppo 1</t>
  </si>
  <si>
    <t>Summe Fenster / somma finestre</t>
  </si>
  <si>
    <t>Ausspeisungssaal / sala refezione</t>
  </si>
  <si>
    <t>Schlafsaal / dormitorio</t>
  </si>
  <si>
    <t>Klassenraum 1 / classe 1</t>
  </si>
  <si>
    <t>Klassenraum 2 / classe 2</t>
  </si>
  <si>
    <t>Klassenraum 3 / classe 3</t>
  </si>
  <si>
    <t>Mehrzwecksaal / sala polifunzionale</t>
  </si>
  <si>
    <t>WC I,II,III / WC I, II, III</t>
  </si>
  <si>
    <t>WC Erwachsene / WC adulti</t>
  </si>
  <si>
    <t>Eingangshalle / atrio</t>
  </si>
  <si>
    <t>Kellergeschoss/Piano cantina</t>
  </si>
  <si>
    <t>Superficie in cemento</t>
  </si>
  <si>
    <t>Sektion A - sezione A</t>
  </si>
  <si>
    <t>Umkleideraum Sektion A - spogliatoio sezione A</t>
  </si>
  <si>
    <t>Plastik / PVC</t>
  </si>
  <si>
    <t>*WC + sanitäre Anlagen  Sez. A / *WC + imp. Sanitari sez. A</t>
  </si>
  <si>
    <t>Sektion B - sezione B</t>
  </si>
  <si>
    <t>Umkleideraum Sektion B - spogliatoio sezione B</t>
  </si>
  <si>
    <t>WC + sanitäre Anlagen  Sez. B / WC + imp. Sanitari sez. B</t>
  </si>
  <si>
    <t>Sektion C / sezione C</t>
  </si>
  <si>
    <t>Umkleideraum Sektion C / spogliatoio sezione C</t>
  </si>
  <si>
    <t>WC + sanitäre Anlagen  Sez. C / WC + imp. Sanitari sez. C</t>
  </si>
  <si>
    <t>Sektion D / sezione D</t>
  </si>
  <si>
    <t>Umkleideraum Sektion D / spogliatoio sezione D</t>
  </si>
  <si>
    <t>WC + sanitäre Anlagen  . Sez. D / WC + imp. Sanitari sez. D</t>
  </si>
  <si>
    <t>Ausspeisungssaal - sala refezione</t>
  </si>
  <si>
    <t>Waschraum - lavatoio</t>
  </si>
  <si>
    <t>Lehrpersonalraum - locale personale</t>
  </si>
  <si>
    <t>Ambulatorium / ambulatorio</t>
  </si>
  <si>
    <t>Direktion / direzione</t>
  </si>
  <si>
    <t>Mehrzwecksaal / sala pluriuso</t>
  </si>
  <si>
    <t>Drehtür / porta girevole</t>
  </si>
  <si>
    <t>Oberer Stock / piano superiore</t>
  </si>
  <si>
    <t>Schlafsaal A / dormitorio A</t>
  </si>
  <si>
    <t>Schlafsaal B / dormitorio B</t>
  </si>
  <si>
    <t>Schlafsaal C / dormitorio C</t>
  </si>
  <si>
    <t>Schlafsaal D / dormitorio D</t>
  </si>
  <si>
    <t>Misto</t>
  </si>
  <si>
    <t>Bewegungsraum / locale movimento</t>
  </si>
  <si>
    <t>Holz/parquet</t>
  </si>
  <si>
    <t>Wintergarten / veranda</t>
  </si>
  <si>
    <t>Ruheraum / locale riposo</t>
  </si>
  <si>
    <t>WC Lehrpersonen und Vorraum / WC personale e atrio</t>
  </si>
  <si>
    <t>Klassenraum / locale gruppo</t>
  </si>
  <si>
    <t>Rampe, Eingang, Garderobe / rampa, ingresso, guardaroba</t>
  </si>
  <si>
    <t>Cemento/linoleum</t>
  </si>
  <si>
    <t>Toiletten + Waschraum / servizi igienici + lavatoio</t>
  </si>
  <si>
    <t>Fensterfläche insgesamt / superficie finestre compl.</t>
  </si>
  <si>
    <t>Turnhalle separat / palestra extra</t>
  </si>
  <si>
    <t>5 x Woche Geschirrspülen für ungefähr 28 Mahlzeiten / 5 x settimana lavaggio stoviglie per circa 28 pasti</t>
  </si>
  <si>
    <t>Grundreinigung mit Fenstern 2 x Jahr mit Wäsche von ca. 60 Polsterbezügen  / Pulizia a fondo con finestre 2 x anno con lavaggio di ca. 60 federe per cuscini</t>
  </si>
  <si>
    <t>Ausspeisungssaal 2. Stock / refezione 2. piano</t>
  </si>
  <si>
    <t>Holz/Parquet</t>
  </si>
  <si>
    <t>Einheitspreis costo unitario</t>
  </si>
  <si>
    <t>Tische und Stühle vorbereiten und wegräumen jeden Dienstag und Donnerstag und an 20 Montagen im Jahr (Wahlpflichtfach) / preparare e riporre tavoli e sedie ogni martedì e giovedì e 20 lunedì all'anno (materia a scelta)</t>
  </si>
  <si>
    <t>Tischdecken und abräumen jeden Dienstag und Donnerstag und an 20 Montagen im Jahr (Wahlpflichtfach) / apparecchiare e sparecchiare tavoli ogni martedì e giovedì e 20 lunedì all'anno (materia a scelta)</t>
  </si>
  <si>
    <t>Essensausgabe aus Containern und in Teller schöpfen jeden Dienstag und Donnerstag und an 20 Montagen im Jahr (Wahlpflichtfach) / distribuzione pasti dal Container e mettere sui piatti ogni martedì e giovedì e 20 lunedì all'anno (materia a scelta)</t>
  </si>
  <si>
    <t>Summe / Differenz
Totale / Differenza</t>
  </si>
  <si>
    <t>frequenza</t>
  </si>
  <si>
    <t>Bibliothek / biblioteca</t>
  </si>
  <si>
    <t>Foyer / atrio</t>
  </si>
  <si>
    <t>Technikraum / vano tecnico</t>
  </si>
  <si>
    <r>
      <t xml:space="preserve">1 </t>
    </r>
    <r>
      <rPr>
        <sz val="8"/>
        <rFont val="Arial"/>
        <family val="2"/>
      </rPr>
      <t>= Ordentliche Reinigung am Wochentag nach Vereinbarung
      Pulizia ordinaria 1 x settimana il giorno settimanale concordato</t>
    </r>
  </si>
  <si>
    <t>Arbeitsraum / vano lavoro</t>
  </si>
  <si>
    <t>WC (technischer Raum) / WC (vano tecnico)</t>
  </si>
  <si>
    <t>Holz-Stein/legno-pietra</t>
  </si>
  <si>
    <t>------</t>
  </si>
  <si>
    <t>Versammlungs- und Lesesaal / sala riunioni e lettura</t>
  </si>
  <si>
    <t>Fliesen/piastrelle</t>
  </si>
  <si>
    <t>Scale (uscita parrocchia) / Treppen (Aufgang Pfarrkirche)</t>
  </si>
  <si>
    <t>Scale (uscita padiglione) / Treppen (Aufgang Pavillon)</t>
  </si>
  <si>
    <t>Innenräume und Türen der zwei Zugänge zu den in Konzession vergebenen Garagen / vani interni e porte die due accessi ai garages in concessione</t>
  </si>
  <si>
    <r>
      <t xml:space="preserve">2 </t>
    </r>
    <r>
      <rPr>
        <sz val="8"/>
        <rFont val="Arial"/>
        <family val="2"/>
      </rPr>
      <t>= ordentliche Reinigung 2 x Woche (dienstags und freitags) mit  Entleerung der Mülleimer / Pulizia ordinaria 2 x settimana (martedì e venerdì) con svuotamento cestini rifiuti</t>
    </r>
  </si>
  <si>
    <t>Grundreinigung mit Türen 2 x Jahr / Pulizia a fondo con porte 2 x anno</t>
  </si>
  <si>
    <t>Eingang</t>
  </si>
  <si>
    <t>Fensterfläche insgesamt
superficie totale vetri</t>
  </si>
  <si>
    <t>WC / servizi igienici</t>
  </si>
  <si>
    <t>öffentliche WC Albeins / WC pubblici Albes</t>
  </si>
  <si>
    <r>
      <t xml:space="preserve">7 </t>
    </r>
    <r>
      <rPr>
        <sz val="8"/>
        <rFont val="Arial"/>
        <family val="2"/>
      </rPr>
      <t>= ordentliche Reinigung - 7 x Woche von Montag bis Sonntag / Pulizia ordinaria – 7 x settimana da lunedì a domenica</t>
    </r>
  </si>
  <si>
    <t>Fliesen+Linol+Piastrelle</t>
  </si>
  <si>
    <t>WC Schüler / WC alunni</t>
  </si>
  <si>
    <t>Fensterfläche gesamt / Superficie finestre totale</t>
  </si>
  <si>
    <r>
      <t xml:space="preserve">4 </t>
    </r>
    <r>
      <rPr>
        <sz val="8"/>
        <rFont val="Arial"/>
        <family val="2"/>
      </rPr>
      <t>= ordentliche Reinigung 4 x Woche (von Montag bis Donnerstag) / Pulizia ordinaria 4 x settimana (da lunedì a giovedì)</t>
    </r>
  </si>
  <si>
    <t>Gang und WC / corridoio e WC</t>
  </si>
  <si>
    <t>Umkleideraum / Spgliatoio</t>
  </si>
  <si>
    <t>Kühlzellen / celle frigorifere</t>
  </si>
  <si>
    <r>
      <t xml:space="preserve">5 </t>
    </r>
    <r>
      <rPr>
        <sz val="8"/>
        <rFont val="Arial"/>
        <family val="2"/>
      </rPr>
      <t>= ordentliche Reinigung 5 x Woche von Montag bis Freitag mit täglicher Entleerung der Papierkörbe und Mülleimer / Pulizia ordinaria 5 x settimana da lunedì a venerdì) con svuotamento cestini quotidiano</t>
    </r>
  </si>
  <si>
    <t>Tellerabwasch / Lavapiatti</t>
  </si>
  <si>
    <t>Kalte Küche / cucina fredda</t>
  </si>
  <si>
    <t>Kühlzone / zona frigo</t>
  </si>
  <si>
    <t>Magazin / deposito</t>
  </si>
  <si>
    <t>Raum Personal / locale personale</t>
  </si>
  <si>
    <t>Haustechnikraum / vano tecnico</t>
  </si>
  <si>
    <t>Putzraum / vano pulizie</t>
  </si>
  <si>
    <t>Sanitäre Anlagen / servizi igienici</t>
  </si>
  <si>
    <t>Speisesaal / sala pranzo</t>
  </si>
  <si>
    <t>Industrieboden / parquet industriale</t>
  </si>
  <si>
    <t>moquette</t>
  </si>
  <si>
    <t>Abspüle / Lavastoviglie</t>
  </si>
  <si>
    <t>WC im Erdgeschoss / WC al pianterreno</t>
  </si>
  <si>
    <t>Industrieboden/industriale</t>
  </si>
  <si>
    <t>großer Ausspeisungssaal / sala mensa grande</t>
  </si>
  <si>
    <t>kleiner Ausspeisungssaal / sala mensa piccola</t>
  </si>
  <si>
    <t>Self Service / Self Service</t>
  </si>
  <si>
    <t>internes Treppenhaus / giroscale interno</t>
  </si>
  <si>
    <t>Waschraum / lavanderia</t>
  </si>
  <si>
    <t>Umkleideraum / spogliatoio</t>
  </si>
  <si>
    <t>Fläche Fenster insgesamt / superficie finestre totale</t>
  </si>
  <si>
    <r>
      <t xml:space="preserve">0,5 </t>
    </r>
    <r>
      <rPr>
        <sz val="8"/>
        <rFont val="Arial"/>
        <family val="2"/>
      </rPr>
      <t>= ordentliche Reinigung 2 x Monat / pulizia ordinaria 2 x mese</t>
    </r>
  </si>
  <si>
    <t>Geschirrspülen für ungefähr 57.600 Mahlzeiten im Jahr / Lavaggio stoviglie per circa 57.600 pasti all'anno</t>
  </si>
  <si>
    <t>Ausspeisungssaal / sala mensa</t>
  </si>
  <si>
    <t>Fensterfläche insgesamt / superficie finestre complessiva</t>
  </si>
  <si>
    <t>AUSSERORDENTLICHE REINIGUNG 2 x jährlich / PULIZIA STRAORDINARIA 2 x anno</t>
  </si>
  <si>
    <t>0,5 = Reinigung 2 x Monat am ersten und am dritten Montag im Monat / Pulizia 2 x mese il primo e il terzo lunedì del mese entro le ore 13.00</t>
  </si>
  <si>
    <t>Pos. 245</t>
  </si>
  <si>
    <t>Pos. 244</t>
  </si>
  <si>
    <t>Pos. 243</t>
  </si>
  <si>
    <t>Pos. 242</t>
  </si>
  <si>
    <t>Pos. 241</t>
  </si>
  <si>
    <t>Pos. 240</t>
  </si>
  <si>
    <t>Pos. 239</t>
  </si>
  <si>
    <t>Pos. 238</t>
  </si>
  <si>
    <t>Pos. 237</t>
  </si>
  <si>
    <t>Pos. 236</t>
  </si>
  <si>
    <t>Pos. 235</t>
  </si>
  <si>
    <t>Pos. 234</t>
  </si>
  <si>
    <t>Pos. 233</t>
  </si>
  <si>
    <t>Pos. 232</t>
  </si>
  <si>
    <t>Pos. 231</t>
  </si>
  <si>
    <t>Pos. 230</t>
  </si>
  <si>
    <t>Pos. 229</t>
  </si>
  <si>
    <t>Pos. 228</t>
  </si>
  <si>
    <t>Pos. 226</t>
  </si>
  <si>
    <t>Pos. 225</t>
  </si>
  <si>
    <t>Pos. 224</t>
  </si>
  <si>
    <t>Pos. 223</t>
  </si>
  <si>
    <t>Pos. 121</t>
  </si>
  <si>
    <t>Pos. 120</t>
  </si>
  <si>
    <t>Pos. 119</t>
  </si>
  <si>
    <t>Pos. 118</t>
  </si>
  <si>
    <t>Pos. 117</t>
  </si>
  <si>
    <t>Pos. 116</t>
  </si>
  <si>
    <t>Pos. 115</t>
  </si>
  <si>
    <t>Pos. 114</t>
  </si>
  <si>
    <t>Pos. 113</t>
  </si>
  <si>
    <t>Pos. 112</t>
  </si>
  <si>
    <t>Pos. 111</t>
  </si>
  <si>
    <t>Pos. 110</t>
  </si>
  <si>
    <t>Pos. 109</t>
  </si>
  <si>
    <t>Pos. 108</t>
  </si>
  <si>
    <t>Pos. 107</t>
  </si>
  <si>
    <t>Pos. 106</t>
  </si>
  <si>
    <t>Pos. 105</t>
  </si>
  <si>
    <t>Pos. 104</t>
  </si>
  <si>
    <t>Pos. 103</t>
  </si>
  <si>
    <t>Pos. 102</t>
  </si>
  <si>
    <t>Pos. 101</t>
  </si>
  <si>
    <t>ordentliche Reinigung 7 x Woche von Montag bis Sonntag jeweils 3 x täglich - gemäß Anweisung der Gemeinde / Pulizia ordinaria 7 x settimana da lunedì a domenica 3 x al giorno - secondo l'indicazione del Comune</t>
  </si>
  <si>
    <t>Einheitspreis</t>
  </si>
  <si>
    <t xml:space="preserve">Einheitspreis </t>
  </si>
  <si>
    <t>ordentliche Reinigung 4 x Woche (von Montag bis Donnerstag) / Pulizia ordinaria 4 x settimana (da lunedì a giovedì)</t>
  </si>
  <si>
    <t>Eingang Adrian-Egger-Saal, Großer Graben 19
Atrio sala Adrian Egger, via Bastioni Maggiori 19</t>
  </si>
  <si>
    <t>Adrian-Egger-Saal (Aus- und Abgabe von Material)
Sala Adrian Egger (consegna e restituzione materiale)</t>
  </si>
  <si>
    <t>Holz/Legno</t>
  </si>
  <si>
    <t>WC Adrian-Egger-Saal
WC sala Adrian Egger</t>
  </si>
  <si>
    <t>Wahlsektion Mittelschule M. Pacher, Fischzuchtweg 5
Sezione elettorale scuola media M. Pacher, via Laghetto 5</t>
  </si>
  <si>
    <t>5 Lokale, WC und Zugänge
5 locali, WC e accessi</t>
  </si>
  <si>
    <t>Wahlsektion Albeins, Fraktion Albeins
Sezione elettorale Albes, frazione Albes</t>
  </si>
  <si>
    <t>2 Lokale, WC und Zugänge
2 locali, WC e accessi</t>
  </si>
  <si>
    <t>Wahlsektion Afers, Fraktion Afers
Sezione elettorale Eores, frazione Eores</t>
  </si>
  <si>
    <t>Wahlsektion St. Andrä, Fraktion St. Andrä
Sezione elettorale S. Andrea, frazione S. Andrea</t>
  </si>
  <si>
    <t>Wahlsektion Grundschule L. Waldner, Vintlerweg 7
Sezione elettorale scuola elementare L. Waldner,via Vintler 7</t>
  </si>
  <si>
    <t>Wahlsektion Grundschule A. Rosmini, Widmannbrückengasse 2
Sezione elettorale scuola elementare A. Rosmini, via Ponte Widmann 2</t>
  </si>
  <si>
    <t>4 Lokale, WC und Zugänge
4 locali, WC e accessi</t>
  </si>
  <si>
    <t>Wahlsektion Grundschule V. Goller, Dantestraße 39
Sezione elettorale scuola elementare V. Goller, via Dante 39</t>
  </si>
  <si>
    <t>6 Lokale, WC und Zugänge
6 locali, WC e accessi</t>
  </si>
  <si>
    <t>Wahlsektion Elvas, Fraktion Elvas
Sezione elettorale Elvas, frazione Elvas</t>
  </si>
  <si>
    <t>Wahlsektionen Tils und Tschötsch, Fraktionen Tils und Tschötsch
Sezioni elettorali Tiles e Scezze, frazione Tiles e Scezze</t>
  </si>
  <si>
    <t>Gesamtbetrag der Leistung, auf welchen der bei der Ausschreibung angebotene Abschlag zu tätigen ist
Importo complessivo del servizio, dal quale va detratto il ribasso offerto in sede di gara</t>
  </si>
  <si>
    <t>ORDENTLICHE REINIGUNG und DESINFEKTION WC / PULIZIA ORDINARIA E DISINFEZIONE WC</t>
  </si>
  <si>
    <t>Pos. 122</t>
  </si>
  <si>
    <r>
      <t xml:space="preserve">DEMOGRAPHISCHE DIENSTE: WAHLAMT / STATISTIK / MILITÄR / FRIEDHOFSAMT-Domplatz 12 SERVIZI DEMOGRAFICI: UFFICIO ELETTORALE / STATISTICA / MILITARE / CIMITERIALE–Piazza Duomo 12
</t>
    </r>
    <r>
      <rPr>
        <b/>
        <sz val="8"/>
        <color indexed="12"/>
        <rFont val="Arial"/>
        <family val="2"/>
      </rPr>
      <t>Kostenstelle / centro di costo 10700</t>
    </r>
  </si>
  <si>
    <r>
      <t xml:space="preserve">RATHAUS - Große Lauben 5 - PARTERRE
MUNICIPIO - via Portici Maggiori 5 - PIANO TERRA
</t>
    </r>
    <r>
      <rPr>
        <b/>
        <sz val="8"/>
        <color indexed="12"/>
        <rFont val="Arial"/>
        <family val="2"/>
      </rPr>
      <t>Kostenstelle / centro di costo  11100</t>
    </r>
  </si>
  <si>
    <r>
      <t xml:space="preserve">RATHAUS - Große Lauben 5 - 1. STOCK
MUNICIPIO – via Portici Maggiori 5 - 1° PIANO
</t>
    </r>
    <r>
      <rPr>
        <b/>
        <sz val="8"/>
        <color indexed="12"/>
        <rFont val="Arial"/>
        <family val="2"/>
      </rPr>
      <t>Kostenstelle / centro di costo 11100</t>
    </r>
  </si>
  <si>
    <r>
      <t xml:space="preserve">RATHAUS - Große Lauben 5 - 2. und 3. STOCK
MUNICIPIO – via Portici Maggiori 5 - 2° e 3° PIANO
</t>
    </r>
    <r>
      <rPr>
        <b/>
        <sz val="8"/>
        <color indexed="12"/>
        <rFont val="Arial"/>
        <family val="2"/>
      </rPr>
      <t>Kostenstelle / centro di costo 11100</t>
    </r>
  </si>
  <si>
    <r>
      <t xml:space="preserve">RATHAUS - Große Lauben 5 - 3. STOCK
MUNICIPIO – via Portici Maggiori 5 - 3° PIANO
</t>
    </r>
    <r>
      <rPr>
        <b/>
        <sz val="8"/>
        <color indexed="12"/>
        <rFont val="Arial"/>
        <family val="2"/>
      </rPr>
      <t>Kostenstelle / centro di costo 11100</t>
    </r>
  </si>
  <si>
    <r>
      <t xml:space="preserve">VERWALTUNGSGEBÄUDE "EX POST" - Maria Hueber Platz 3 / Schlachthofgasse 2
EDIFICIO AMMINISTRATIVO “EX POSTA” – Piazza Maria Hueber 3 / vicolo Macello 2
</t>
    </r>
    <r>
      <rPr>
        <b/>
        <sz val="8"/>
        <color indexed="12"/>
        <rFont val="Arial"/>
        <family val="2"/>
      </rPr>
      <t>Kostenstelle / centro di costo 11100</t>
    </r>
  </si>
  <si>
    <r>
      <t xml:space="preserve">REPRÄSENTATIONSSAAL "Adrian Egger" (ehem. Rathaus) - Große Lauben 14 / Großer Graben 19
SALA DI RAPPRESENTANZA “Adrian Egger” (ex municipio) – Portici Maggiori 14/Bastioni Maggiori 19
</t>
    </r>
    <r>
      <rPr>
        <b/>
        <sz val="8"/>
        <color indexed="12"/>
        <rFont val="Arial"/>
        <family val="2"/>
      </rPr>
      <t>Kostenstelle / centro di costo 11100</t>
    </r>
  </si>
  <si>
    <r>
      <t xml:space="preserve">DIENST FÜR SCHULE KULTUR SOZIALES UND SPORT - Domplatz 13
SERVIZIO SCUOLA E CULTURA E AFFARI SOCIALI E SPORT – Piazza Duomo 13
</t>
    </r>
    <r>
      <rPr>
        <b/>
        <sz val="8"/>
        <color indexed="12"/>
        <rFont val="Arial"/>
        <family val="2"/>
      </rPr>
      <t>Kostenstelle / centro di costo 11100</t>
    </r>
  </si>
  <si>
    <r>
      <t xml:space="preserve">BIBLIOTHEKSGEBÄUDE - Domplatz 13 mit Erweiterung Gebäude Nr. 12
EDIFICIO BIBLIOTECA - Piazza Duomo 13 più ampliamento edificio al n. 12
</t>
    </r>
    <r>
      <rPr>
        <b/>
        <sz val="8"/>
        <color indexed="12"/>
        <rFont val="Arial"/>
        <family val="2"/>
      </rPr>
      <t>Kostenstelle / centro di costo 50200</t>
    </r>
  </si>
  <si>
    <r>
      <t xml:space="preserve">ÖFFENTLICHE WC'S
WC PUBBLICI
</t>
    </r>
    <r>
      <rPr>
        <b/>
        <sz val="8"/>
        <color indexed="12"/>
        <rFont val="Arial"/>
        <family val="2"/>
      </rPr>
      <t>Kostenstelle / centro di costo 90200</t>
    </r>
  </si>
  <si>
    <r>
      <t xml:space="preserve">SELBSTREINIGENDE WC'S
WC PUBBLICI AUTOPULENTI
</t>
    </r>
    <r>
      <rPr>
        <b/>
        <sz val="8"/>
        <color indexed="12"/>
        <rFont val="Arial"/>
        <family val="2"/>
      </rPr>
      <t>Kostenstelle / centro di costo 90200</t>
    </r>
  </si>
  <si>
    <t>im "ex Post"-Park beim Kindergarten Anna Seidner / presso il parco pubblico “ex Posta”  vicino scuola per l’infanzia Anna Seidner</t>
  </si>
  <si>
    <r>
      <t xml:space="preserve">ÖFFENTLICHE WC'S - MOBILE KABINEN
WC PUBBLICI – CABINE MOBILI
</t>
    </r>
    <r>
      <rPr>
        <b/>
        <sz val="8"/>
        <color indexed="12"/>
        <rFont val="Arial"/>
        <family val="2"/>
      </rPr>
      <t>Kostenstelle / centro di costo 90200</t>
    </r>
  </si>
  <si>
    <r>
      <t xml:space="preserve">PROVISORISCHES RATHAUS - EHEM. LANDESGERICHT - Domplatz 3
MUNICIPIO PROVVISORIO - EX TRIBUNALE - Piazza Duomo 3
</t>
    </r>
    <r>
      <rPr>
        <b/>
        <sz val="8"/>
        <color indexed="12"/>
        <rFont val="Arial"/>
        <family val="2"/>
      </rPr>
      <t>Kostenstelle / Centro di Costo 11100</t>
    </r>
  </si>
  <si>
    <r>
      <t xml:space="preserve">WAHLSEKTIONEN UND ÄMTER - verschiedene Adressen
SEZIONI ELETTORALI E UFFICI - indirizzi vari
</t>
    </r>
    <r>
      <rPr>
        <b/>
        <sz val="8"/>
        <color indexed="12"/>
        <rFont val="Arial"/>
        <family val="2"/>
      </rPr>
      <t>Kostenstelle / Centro di Costo 10700</t>
    </r>
  </si>
  <si>
    <t>ordentliche Reinigung 7 x Woche von Montag bis Sonntag jeweils 3 x täglich - gemäß Anweisung der Gemeinde / 
Pulizia ordinaria 7 x settimana da lunedì a domenica 3 x al giorno - secondo l'indicazione del Comune</t>
  </si>
  <si>
    <t xml:space="preserve">beim Parkhaus Dantestraße / presso parcheggio Via Dante </t>
  </si>
  <si>
    <t xml:space="preserve">Rappanlagen / giardini Rapp </t>
  </si>
  <si>
    <r>
      <t xml:space="preserve">WOHNHAUS - Stadelgasse 18
CASA D’ABITAZIONE – via Fienili 18
</t>
    </r>
    <r>
      <rPr>
        <b/>
        <sz val="8"/>
        <color indexed="12"/>
        <rFont val="Arial"/>
        <family val="2"/>
      </rPr>
      <t>Kostenstelle / centro di costo 120700</t>
    </r>
  </si>
  <si>
    <t xml:space="preserve">2 beim Busbahnhof in der Kreuzgasse/Dantestraße / 2 presso stazione autobus via S.Croce/via Dante  </t>
  </si>
  <si>
    <t>Pos. 246</t>
  </si>
  <si>
    <t>Glasflächen / superficie di vetro</t>
  </si>
  <si>
    <t>Außenbereich / area esterna</t>
  </si>
  <si>
    <t>Betonböden /  pavimenti in calcestruzzo</t>
  </si>
  <si>
    <t>Gres-Fliesen / piastrelle in gres</t>
  </si>
  <si>
    <t>Innenbereich / area interna</t>
  </si>
  <si>
    <t>Pos. 247</t>
  </si>
  <si>
    <t>Pos. 248</t>
  </si>
  <si>
    <t>Corridoio / Flur</t>
  </si>
  <si>
    <t>Sala dipendenti / Aufenthaltsraum</t>
  </si>
  <si>
    <t>Corte interna / Innenhof</t>
  </si>
  <si>
    <t>Segreteria / Segretariat</t>
  </si>
  <si>
    <t>Stadtrat / assessore</t>
  </si>
  <si>
    <t>EDP / EDV</t>
  </si>
  <si>
    <t>EDP archivio / EDV Archiv</t>
  </si>
  <si>
    <t>Sala copie  / Kopierraum</t>
  </si>
  <si>
    <t>Ufficio scolatico / Schulamt</t>
  </si>
  <si>
    <t>Dirigente / Fuhrungskraft</t>
  </si>
  <si>
    <t>Vicedirigente / Vizef.</t>
  </si>
  <si>
    <t>2 x Woche Dienstag und Donnerstag
2 x settimana martedì e giovedÌ</t>
  </si>
  <si>
    <r>
      <t xml:space="preserve">5 </t>
    </r>
    <r>
      <rPr>
        <sz val="8"/>
        <rFont val="Arial"/>
        <family val="2"/>
      </rPr>
      <t>= Ordentliche Reinigung – 5 x Woche</t>
    </r>
    <r>
      <rPr>
        <b/>
        <sz val="8"/>
        <rFont val="Arial"/>
        <family val="2"/>
      </rPr>
      <t xml:space="preserve"> /</t>
    </r>
    <r>
      <rPr>
        <sz val="8"/>
        <rFont val="Arial"/>
        <family val="2"/>
      </rPr>
      <t xml:space="preserve"> Pulizia ordinaria 5 x settimana</t>
    </r>
  </si>
  <si>
    <t>Tische decken und abräumen für 23 Kindergartenkinder
Apparecchiare e sparecchiare tavoli x 23 bimbi scuola per l'infanzia</t>
  </si>
  <si>
    <t>Tische und Stühle für 22 Grundschüler vorbereiten, reinigen und wegräumen mit Wahlpflichtfach / preparare, pulire e riporre tavoli e sedie per 22 scolari delle elementari con materia a scelta</t>
  </si>
  <si>
    <t>Geschirrspülen für Grundschulkinder (Wahlpflichtfach: 22 Kinder x 20 Montage)
lavaggio stoviglie per scolari elementari (materia a scelta: 22bambini x 20 lunedì)</t>
  </si>
  <si>
    <t>5x/Woche Geschirrspülen für ca. 173 Mahlzeiten  x 35 Schulwochen /
 5x/settimana lavaggio stoviglie per ca. 173 pasti x 35 settimane scuola</t>
  </si>
  <si>
    <t>5x/Woche Geschirrspülen für ca. 13 Mahlzeiten  x 35 Schulwochen /
 5x/settimana lavaggio stoviglie per ca. 13 pasti x 35 settimane scuola</t>
  </si>
  <si>
    <t>5x/Woche Geschirrspülen für ca. 20 Mahlzeiten  x 35 Schulwochen /
 5x/settimana lavaggio stoviglie per ca. 20 pasti x 35 settimane scuola</t>
  </si>
  <si>
    <t>Fensterreinigung alle 2 Monate / Pulizia finestre ogni 2 mesi
ACHTUNG: spezielle Lichtschutzbeschichtung muss in besonderer Weise behandelt werden
ATTENZIONE: vetri con protezione da trattare in modo particolare</t>
  </si>
  <si>
    <t>Geschirrspüldienst für ungefähr 51677 Mahlzeiten im Jahr / lavaggio stoviglie per circa 51677 pasti</t>
  </si>
  <si>
    <t>täglich</t>
  </si>
  <si>
    <t>Dienstag und Donnerstag, und eventuell Montag oder Mittwoch / martedì e giovedì, ed eventualmente lunedì o mercoledì</t>
  </si>
  <si>
    <t>Geschirrspülen für ca. 80 Kinder / lavaggio stovigie per ca. 80 bambini</t>
  </si>
  <si>
    <t>täglich / giornalierno</t>
  </si>
  <si>
    <t>1 mal wöchentlich / 1 x settimana</t>
  </si>
  <si>
    <t>ungefähr 70 Handtücher waschen, in den Wäschetrockner und anschließend zusammenlegen
lavare, asciugare in asciugatrice e quindi ripiegare circa 70 asciugamani</t>
  </si>
  <si>
    <t>1 x Woche / 1 x settimana</t>
  </si>
  <si>
    <t>für 23 Kinder / per 23 bambini</t>
  </si>
  <si>
    <t>Geschirrspülen für 23 Kindergartenkinder
lavaggio stoviglie  x 23 bimbi scuola per l'infanzia</t>
  </si>
  <si>
    <t>Essensausgabe der in Containern gelieferten Mahlzeiten für 23 Kindergartenkinder
distribuzione quotidiana dei pasti forniti in containers  x 23 bimbi scuola per l'infanzia</t>
  </si>
  <si>
    <t>4 x Woche Mo-Do
4 x settimana lu-gi</t>
  </si>
  <si>
    <t>Geschirrspülen für ungefähr 180 Personen /
servizio di lavaggio stoviglie per circa 180 persone</t>
  </si>
  <si>
    <t>Reinigung Fenster 1 x monatlich  / Pulizia finestre vano mensa 1 x  mese</t>
  </si>
  <si>
    <t>Pos. 227</t>
  </si>
  <si>
    <r>
      <t xml:space="preserve">0,25 </t>
    </r>
    <r>
      <rPr>
        <sz val="8"/>
        <rFont val="Arial"/>
        <family val="2"/>
      </rPr>
      <t>= Ordentliche Reinigung 1 x Monat / Pulizia ordinaria 1 x mese</t>
    </r>
  </si>
  <si>
    <t>Terasse im 4. Stock / terazza 4. piano  (bei Bedarf / in caso di bisogno)</t>
  </si>
  <si>
    <t xml:space="preserve">Nur 1. Jahr </t>
  </si>
  <si>
    <t>Nur 1. Jahr / solo il  1. anno</t>
  </si>
  <si>
    <t>Nur 2.-3. Jahr / solo il 2. / 3. anno</t>
  </si>
  <si>
    <t>bei Bedarf - 2 mal im Jahr ordentliche Reinigung und Desinfektion WC auf Anfrage - Sonderauftrag mit separater Rechnung / in caso di bisogno - 2 volte l'anno pulizi aordinaria e disinfezione WC su richiesta - incarico extra con fatturazione separata</t>
  </si>
  <si>
    <t>Arbeitskosten im Sinne des Art. 23 Abs. 16 GvD 50/2016 / costo del lavoro ai sensi dell'art. 23 comma 16 D.Lgs. 50/2016</t>
  </si>
  <si>
    <t>2 Lohnstufe / livello</t>
  </si>
  <si>
    <t>3 Lohnstufe / livello</t>
  </si>
  <si>
    <t>Fenster pro Jahr / finestre anno</t>
  </si>
  <si>
    <t>Fensterreinigung alle 1 Monate / Pulizia finestre ogni 1 mesi</t>
  </si>
  <si>
    <t>Dienstag und Donnerstag</t>
  </si>
  <si>
    <t>Jeden Tag</t>
  </si>
  <si>
    <t>Geschirrspülen für Marende für 15 Kinder / lavaggio stovigie merenda per 15 bambini</t>
  </si>
  <si>
    <t>Zurückbringen des schmutzigen Geschirrs vom Warenaufzug für 80 Kinder / ritornano piatti sporchi dal montacarichi per 80 bambini</t>
  </si>
  <si>
    <t xml:space="preserve">für 23 Kinder / per 23 bambini </t>
  </si>
  <si>
    <t>Fensterreinigung einmal im Monate / Pulizia finestre ogni mese</t>
  </si>
  <si>
    <t xml:space="preserve">Geschirrspülen 
lavaggio stoviglie </t>
  </si>
  <si>
    <t>Geschirrspühlen jeden Dienstag und Donnerstag, und an Montag oder Mittwoch /  lavaggio stoviglie ogni martedì e giovedì, e lunedì o mercoledì</t>
  </si>
  <si>
    <t xml:space="preserve">1 x  Woche / 1 x settimana </t>
  </si>
  <si>
    <t>Servietten waschen für 25 Kinder pro Woche / lavare tovaglioli  per 25 bambini la settimana</t>
  </si>
  <si>
    <t>Geschirrspühlen für 85 Kinder / lavaggio stoviglie per 85 bambini</t>
  </si>
  <si>
    <t xml:space="preserve">täglich / ogni giorno </t>
  </si>
  <si>
    <t>täglich / quotidiano</t>
  </si>
  <si>
    <t xml:space="preserve">Abräumen für 1, 2 und 3 Turnus  / sparecchiare per il 1., 2. e 3. turno </t>
  </si>
  <si>
    <t xml:space="preserve">Aufdecken für 2. und 3. Turnus / apparecchiare per 2. e 3 turno </t>
  </si>
  <si>
    <t>Pos. 249</t>
  </si>
  <si>
    <t>Pos. 250</t>
  </si>
  <si>
    <t>plus 2 Grundreinigungen / più 2 pulizie di fondo</t>
  </si>
  <si>
    <t>Gesamtwert / Totale valore</t>
  </si>
  <si>
    <t>Berechnung Wert der Reinigung ( = Frequenz x m²  des Bodens x 35 Schulwochen, x 44 Wochen Musikschule deutscher und italienischer Sprache, x 46 Wochen Kindergarten, x 52 Wochen für die anderen gemeindestrukturen, darunter Biblitheken und Garagestiegen) / Calcolo valore pulizia (= frequenza x m² pavimento x 35 settimane di scuola risp. x 44 settimane scuola di musica in lingua italiana e tedesca risp. x 46 settimane asilo nido risp. x 52 settimane per le altre strutture comunali, tra cui biblioteche e scale garage)</t>
  </si>
  <si>
    <t>Geschirr spühlen, Geschirr vom Abräumtisch holen  / servizio di lavaggio stoviglie,prendere stoviglie dal montacarichi</t>
  </si>
  <si>
    <t>Abspühlen / Geschirrspülen für ungefähr 57.600 Mahlzeiten im Jahr / Lavaggio stoviglie per ca. 57.600 per anno</t>
  </si>
  <si>
    <t>Geschirrspülen für ca. 80 Mahlzeiten am Montag und am Mittwoch + 180 am Dienstag und am Donnerstag / lavaggio stoviglie per circa 80 pasti di lunedì e mercoledì + 180 di martedì e giovedì</t>
  </si>
  <si>
    <t>Essensausgabe für ca. 80 Mahlzeiten am Montag und am Mittwoch + 180 am Dienstag und am Donnerstag / distribuzione pasti per circa 80 pasti di lunedì e mercoledì + 180 di martedì e giovedì</t>
  </si>
  <si>
    <r>
      <t xml:space="preserve">GÄRTNEREI/SCHLOSSER -  BAUHOF - Industriezone Alfred-Ammon-Straße 36  </t>
    </r>
    <r>
      <rPr>
        <b/>
        <sz val="8"/>
        <color indexed="10"/>
        <rFont val="Arial"/>
        <family val="2"/>
      </rPr>
      <t xml:space="preserve">- </t>
    </r>
    <r>
      <rPr>
        <b/>
        <sz val="8"/>
        <rFont val="Arial"/>
        <family val="2"/>
      </rPr>
      <t xml:space="preserve">
GIARDINERIA/ FABBRI –  CANTIERE - zona industriale Via Alfred-Ammon 36 </t>
    </r>
    <r>
      <rPr>
        <b/>
        <sz val="8"/>
        <color indexed="10"/>
        <rFont val="Arial"/>
        <family val="2"/>
      </rPr>
      <t xml:space="preserve">- </t>
    </r>
    <r>
      <rPr>
        <b/>
        <sz val="8"/>
        <rFont val="Arial"/>
        <family val="2"/>
      </rPr>
      <t xml:space="preserve">
</t>
    </r>
    <r>
      <rPr>
        <b/>
        <sz val="8"/>
        <color indexed="12"/>
        <rFont val="Arial"/>
        <family val="2"/>
      </rPr>
      <t>Kostenstelle / centro di costo 90200</t>
    </r>
  </si>
  <si>
    <r>
      <t xml:space="preserve">GEMEINDEPOLIZEI - Carduccistraße  5b
POLIZIA MUNICIPALE - Via Carducci 5b
</t>
    </r>
    <r>
      <rPr>
        <b/>
        <sz val="8"/>
        <color indexed="12"/>
        <rFont val="Arial"/>
        <family val="2"/>
      </rPr>
      <t>Kostenstelle / centro di costo 30100</t>
    </r>
  </si>
  <si>
    <r>
      <t xml:space="preserve">FRIEDHOF - Romstraße 9
CIMITERO – Via Roma 9
</t>
    </r>
    <r>
      <rPr>
        <b/>
        <sz val="8"/>
        <color indexed="12"/>
        <rFont val="Arial"/>
        <family val="2"/>
      </rPr>
      <t>Kostenstelle / centro di costo 120900</t>
    </r>
  </si>
  <si>
    <r>
      <t xml:space="preserve">UNTERDACH GRUNDSCHULE ROSMINI - Widmannbrückengasse 2
SOTTOTETTO SCUOLA ELEMENTARE ROSMINI - Via Ponte Widmann 2
</t>
    </r>
    <r>
      <rPr>
        <b/>
        <sz val="8"/>
        <color indexed="12"/>
        <rFont val="Arial"/>
        <family val="2"/>
      </rPr>
      <t>Kostenstelle / centro di costo 50260</t>
    </r>
  </si>
  <si>
    <r>
      <t xml:space="preserve">MUSIKSCHULE im Kreuzgang - Albuingasse 7
SCUOLA DI MUSICA nel chiostro - Vicolo Albuino 7
</t>
    </r>
    <r>
      <rPr>
        <b/>
        <sz val="8"/>
        <color indexed="12"/>
        <rFont val="Arial"/>
        <family val="2"/>
      </rPr>
      <t>Kostenstelle / centro di costo 40281</t>
    </r>
  </si>
  <si>
    <r>
      <t xml:space="preserve">SAAL/ SALA ORATORIO DON BOSCO - Mozartallee 34 -  Viale Mozart 34
</t>
    </r>
    <r>
      <rPr>
        <b/>
        <sz val="8"/>
        <color indexed="12"/>
        <rFont val="Arial"/>
        <family val="2"/>
      </rPr>
      <t>Kostenstelle / centro di costo 40281</t>
    </r>
  </si>
  <si>
    <r>
      <t xml:space="preserve">AREA MUSICALE VIVALDI - ORATORIO DON BOSCO - Mozartallee 34 - Viale Mozart 34
</t>
    </r>
    <r>
      <rPr>
        <b/>
        <sz val="8"/>
        <color indexed="12"/>
        <rFont val="Arial"/>
        <family val="2"/>
      </rPr>
      <t>Kostenstelle / centro di costo 40281</t>
    </r>
  </si>
  <si>
    <r>
      <t xml:space="preserve">KINDERGARTEN ST. ANDRÄ - Fraktion St. Andrä - Vinzenz-Goller-Weg 5a
SCUOLA PER L’INFANZIA S. ANDREA  - frazione S. Andrea - Via Vinzen-Goller 5a 
</t>
    </r>
    <r>
      <rPr>
        <b/>
        <sz val="8"/>
        <color indexed="12"/>
        <rFont val="Arial"/>
        <family val="2"/>
      </rPr>
      <t xml:space="preserve">Kostenstelle / centro di costo 40100 </t>
    </r>
  </si>
  <si>
    <r>
      <t xml:space="preserve">KINDERGARTEN AFERS im Mehrzweckgebäude - Fraktion Afers - Afers 180c
SCUOLA PER L’INFANZIA EORES nell'edificio pluriuso - frazone Eores - Eores 180c
</t>
    </r>
    <r>
      <rPr>
        <b/>
        <sz val="8"/>
        <color indexed="12"/>
        <rFont val="Arial"/>
        <family val="2"/>
      </rPr>
      <t>Kostenstelle / centro di costo 40100</t>
    </r>
  </si>
  <si>
    <r>
      <t xml:space="preserve">KINDERGÄRTEN - ZINGGEN - ROSSLAUF - In der Klosterwiese 4a
SCUOLE PER L’INFANZIA – Zona Tiniga - Rosslauf - Via Prá del  Chiostro 4a
</t>
    </r>
    <r>
      <rPr>
        <b/>
        <sz val="8"/>
        <color indexed="12"/>
        <rFont val="Arial"/>
        <family val="2"/>
      </rPr>
      <t>Kostenstelle / centro di costo 40100</t>
    </r>
  </si>
  <si>
    <r>
      <t xml:space="preserve">KINDERGARTEN ANNA SEIDNER - Kaspar von Kempter Weg 5
SCUOLA PER L’INFANZIA ANNA SEIDNER -  via K.v.Kempter 5
</t>
    </r>
    <r>
      <rPr>
        <b/>
        <sz val="8"/>
        <color indexed="12"/>
        <rFont val="Arial"/>
        <family val="2"/>
      </rPr>
      <t>Kostenstelle / centro di costo 40100</t>
    </r>
  </si>
  <si>
    <r>
      <t xml:space="preserve">ital KINDERGARTEN "MILLECOLORI" - Widmannbrückengasse 2 (Inclusive Außenstelle A. Seidner)
SCUOLA PER L’INFANZIA “MILLECOLORI” Via Ponte Widmann 2 (incluso sede distaccata A.Seidner) 
</t>
    </r>
    <r>
      <rPr>
        <b/>
        <sz val="8"/>
        <color rgb="FF0070C0"/>
        <rFont val="Arial"/>
        <family val="2"/>
      </rPr>
      <t xml:space="preserve">Kostenstelle / centro di costo 40100   </t>
    </r>
  </si>
  <si>
    <r>
      <t xml:space="preserve">BIBLIOTHEK ST. ANDRÄ </t>
    </r>
    <r>
      <rPr>
        <b/>
        <sz val="8"/>
        <color theme="1"/>
        <rFont val="Arial"/>
        <family val="2"/>
      </rPr>
      <t>im neuen Schulgebäude - Vinzenz-Goller-Weg 5a</t>
    </r>
    <r>
      <rPr>
        <b/>
        <sz val="8"/>
        <rFont val="Arial"/>
        <family val="2"/>
      </rPr>
      <t xml:space="preserve">
BIBLIOTECA S. ANDRE</t>
    </r>
    <r>
      <rPr>
        <b/>
        <sz val="8"/>
        <color theme="1"/>
        <rFont val="Arial"/>
        <family val="2"/>
      </rPr>
      <t>A presso il nuovo edificio scolastico - Via Vinzenz-Goller 5a</t>
    </r>
    <r>
      <rPr>
        <b/>
        <sz val="8"/>
        <rFont val="Arial"/>
        <family val="2"/>
      </rPr>
      <t xml:space="preserve">
</t>
    </r>
    <r>
      <rPr>
        <b/>
        <sz val="8"/>
        <color indexed="12"/>
        <rFont val="Arial"/>
        <family val="2"/>
      </rPr>
      <t>Kostenstelle / centro di costo 50200</t>
    </r>
  </si>
  <si>
    <r>
      <t xml:space="preserve">KINDERGARTEN TSCHÖTSCH - Fraktion Tschötsch - Schulhaus Tschötsch  98
SCUOLA PER L'INFANZIA SCEZZE - frazione Scezze - Casa scuola Scezze 98
</t>
    </r>
    <r>
      <rPr>
        <b/>
        <sz val="8"/>
        <color indexed="12"/>
        <rFont val="Arial"/>
        <family val="2"/>
      </rPr>
      <t>Kostenstelle / centro di costo 40100</t>
    </r>
  </si>
  <si>
    <r>
      <t xml:space="preserve">KINDERGARTEN TILS - Fraktion Tils - Tils 43/1 
SCUOLA PER L'INFANZIA TILES - frazione Tiles - Tiles 43/1  
</t>
    </r>
    <r>
      <rPr>
        <b/>
        <sz val="8"/>
        <color indexed="12"/>
        <rFont val="Arial"/>
        <family val="2"/>
      </rPr>
      <t>Kostenstelle / centro di costo 40100</t>
    </r>
  </si>
  <si>
    <r>
      <t xml:space="preserve">KINDERGARTEN ALBEINS - Fraktion Albeins - Albeins 1
SCUOLA PER L'INFANZIA ALBES - frazione Albes - Albes 1 
</t>
    </r>
    <r>
      <rPr>
        <b/>
        <sz val="8"/>
        <color indexed="12"/>
        <rFont val="Arial"/>
        <family val="2"/>
      </rPr>
      <t>Kostenstelle / centro di costo 40100</t>
    </r>
  </si>
  <si>
    <r>
      <t xml:space="preserve">dt. KINDERGARTEN Milland  – Vintlerweg 2 Milland
SCUOLA ted. PER L'INFANZIA Millan - Via Vintler 2 Millan
</t>
    </r>
    <r>
      <rPr>
        <b/>
        <sz val="8"/>
        <color indexed="12"/>
        <rFont val="Arial"/>
        <family val="2"/>
      </rPr>
      <t>Kostenstelle / centro di costo 40100</t>
    </r>
  </si>
  <si>
    <r>
      <t xml:space="preserve">ital KINDERGARTEN ARCOBALENO -  Oswald.-v.-Wolkenstein-Straße 201
SCUOLA ital  PER L'INFANZIA ARCOBALENO - Via Osvaldo.-v.-Wolkenstein 201
</t>
    </r>
    <r>
      <rPr>
        <b/>
        <sz val="8"/>
        <color indexed="12"/>
        <rFont val="Arial"/>
        <family val="2"/>
      </rPr>
      <t>Kostenstelle / centro di costo 40100</t>
    </r>
  </si>
  <si>
    <r>
      <t xml:space="preserve">dt. KINDERGARTEN MOZART – Marconistraße 7
SCUOLA ted. PER L'INFANZIA MOZART - Via Marconi 7
</t>
    </r>
    <r>
      <rPr>
        <b/>
        <sz val="8"/>
        <color indexed="12"/>
        <rFont val="Arial"/>
        <family val="2"/>
      </rPr>
      <t>Kostenstelle / centro di costo 40100</t>
    </r>
  </si>
  <si>
    <r>
      <t xml:space="preserve">KINDERGARTEN Kinderdorf - Burgfriedengasse  28
SCUOLA PER L'INFANZIA Kinderdorf - Via Castelliere 28
</t>
    </r>
    <r>
      <rPr>
        <b/>
        <sz val="8"/>
        <color indexed="12"/>
        <rFont val="Arial"/>
        <family val="2"/>
      </rPr>
      <t>Kostenstelle / centro di costo 40100</t>
    </r>
  </si>
  <si>
    <r>
      <t>AUSSPEISUNG TSCHÖTSCH -  Fraktion Tschötsch, im Mehrzweckgebäude - Tschötsch 98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 xml:space="preserve">
MENSA SCEZZE</t>
    </r>
    <r>
      <rPr>
        <b/>
        <sz val="8"/>
        <color indexed="10"/>
        <rFont val="Arial"/>
        <family val="2"/>
      </rPr>
      <t xml:space="preserve"> - frazione Scezze, presso l'edificio pluriuso - Scezze 98</t>
    </r>
    <r>
      <rPr>
        <b/>
        <sz val="8"/>
        <rFont val="Arial"/>
        <family val="2"/>
      </rPr>
      <t xml:space="preserve">
</t>
    </r>
    <r>
      <rPr>
        <b/>
        <sz val="8"/>
        <color indexed="12"/>
        <rFont val="Arial"/>
        <family val="2"/>
      </rPr>
      <t>Kostenstelle / centro di costo 40601</t>
    </r>
  </si>
  <si>
    <r>
      <t xml:space="preserve">BIBLIOTHEK MILLAND- bei Grundschule Waldner - Vintlerweg 7
BIBLIOTECA MILLAN - presso Scuola elementare Waldner - Via Vintler 7
</t>
    </r>
    <r>
      <rPr>
        <b/>
        <sz val="8"/>
        <color indexed="12"/>
        <rFont val="Arial"/>
        <family val="2"/>
      </rPr>
      <t>Kostenstelle / centro di costo 50200</t>
    </r>
  </si>
  <si>
    <r>
      <t xml:space="preserve">BIBLIOTHEK AFERS - Fraktion Afers - Afers 180c
BIBLIOTECA EORES - frazione  Eores - Eores 180c
</t>
    </r>
    <r>
      <rPr>
        <b/>
        <sz val="8"/>
        <color indexed="12"/>
        <rFont val="Arial"/>
        <family val="2"/>
      </rPr>
      <t>Kostenstelle / centro di costo 50200</t>
    </r>
  </si>
  <si>
    <r>
      <t xml:space="preserve">TREPPEN BEI UNTERIRDISCHER GARAGE DORFPLATZ MILLAND - Millander Weg 1 
SCALE PRESSO GARAGE SOTTERRANEO PIAZZA MILLAN - Via Millan 1 
</t>
    </r>
    <r>
      <rPr>
        <b/>
        <sz val="8"/>
        <color indexed="12"/>
        <rFont val="Arial"/>
        <family val="2"/>
      </rPr>
      <t>Kostenstelle / centro di costo 10500</t>
    </r>
  </si>
  <si>
    <r>
      <t xml:space="preserve">BIBLIOTHEK TSCHÖTSCH - Fraktion  Tschötsch - Tschötsch 98
BIBLIOTECA SCEZZE - frazione Scezze - Scezze 98
</t>
    </r>
    <r>
      <rPr>
        <b/>
        <sz val="8"/>
        <color indexed="12"/>
        <rFont val="Arial"/>
        <family val="2"/>
      </rPr>
      <t>Kostenstelle / centro di costo 50200</t>
    </r>
  </si>
  <si>
    <r>
      <t xml:space="preserve">Sprengel St. Andrä im Gebäude Gollerhaus - Fraktion St. Andrä  
Distretto sanitario Sant'Andrea presso l'edificio Goller, frazione S. Andrea 
</t>
    </r>
    <r>
      <rPr>
        <b/>
        <sz val="8"/>
        <color indexed="12"/>
        <rFont val="Arial"/>
        <family val="2"/>
      </rPr>
      <t>Kostenstelle / centro di costo 120700</t>
    </r>
  </si>
  <si>
    <r>
      <t>ÖFFENTLICHE WC'S ALBEINS</t>
    </r>
    <r>
      <rPr>
        <b/>
        <sz val="8"/>
        <color indexed="10"/>
        <rFont val="Arial"/>
        <family val="2"/>
      </rPr>
      <t xml:space="preserve"> - Fraktion Albeins </t>
    </r>
    <r>
      <rPr>
        <b/>
        <sz val="8"/>
        <rFont val="Arial"/>
        <family val="2"/>
      </rPr>
      <t xml:space="preserve">
WC PUBBLICI ALBES - frazione Albes 
</t>
    </r>
    <r>
      <rPr>
        <b/>
        <sz val="8"/>
        <color indexed="12"/>
        <rFont val="Arial"/>
        <family val="2"/>
      </rPr>
      <t>Kostenstelle / centro di costo 90200</t>
    </r>
  </si>
  <si>
    <r>
      <t xml:space="preserve">SCHULAUSSPEISUNG bei ital Grundschule Rosmini - Widmannbrücke 2 
MENSA presso scuola elementare ital Rosmini – Via Ponte Widmann 2
</t>
    </r>
    <r>
      <rPr>
        <b/>
        <sz val="8"/>
        <color indexed="12"/>
        <rFont val="Arial"/>
        <family val="2"/>
      </rPr>
      <t>Kostenstelle / centro di costo 40601</t>
    </r>
  </si>
  <si>
    <r>
      <t xml:space="preserve">SCHULAUSSPEISUNG MICHAEL PACHER - Maria-Montessori-Straße 2
MENSA MICHAEL PACHER - Via Maria-Montessori 2 
</t>
    </r>
    <r>
      <rPr>
        <b/>
        <sz val="8"/>
        <color indexed="12"/>
        <rFont val="Arial"/>
        <family val="2"/>
      </rPr>
      <t>Kostenstelle / centro di costo 40601</t>
    </r>
  </si>
  <si>
    <r>
      <t xml:space="preserve">SCHULAUSSPEISUNG Dantestraße - Dantestraße 41a 
MENSA Via Dante -  Via Dante 41a
</t>
    </r>
    <r>
      <rPr>
        <b/>
        <sz val="8"/>
        <color indexed="12"/>
        <rFont val="Arial"/>
        <family val="2"/>
      </rPr>
      <t>Kostenstelle / centro di costo 40601</t>
    </r>
  </si>
  <si>
    <r>
      <t xml:space="preserve">SCHULAUSSPEISUNG St. Michael in der Schule "Tschuggmall" - Fischzuchtweg 18 
MENSA St. Michael presso la scuola "Tschuggmall" - Via Laghetto 18 
</t>
    </r>
    <r>
      <rPr>
        <b/>
        <sz val="8"/>
        <color indexed="12"/>
        <rFont val="Arial"/>
        <family val="2"/>
      </rPr>
      <t>Kostenstelle / centro di costo 40601</t>
    </r>
  </si>
  <si>
    <r>
      <t xml:space="preserve">SCHULAUSSPEISUNG GRUNDSCHULE "LUISE WALDNER" - Milland, Vintlerweg 7 
MENSA PRESSO SCUOLA ELEMENTARE "LUISE WALDNER" - Millan, Via Vintler 7 
</t>
    </r>
    <r>
      <rPr>
        <b/>
        <sz val="8"/>
        <color indexed="12"/>
        <rFont val="Arial"/>
        <family val="2"/>
      </rPr>
      <t>Kostenstelle / centro di costo 40600</t>
    </r>
  </si>
  <si>
    <r>
      <t xml:space="preserve">KINDERGARTEN Elvas - Fraktion Elvas - Hofstattweg 5 
SCUOLA PER L'INFANZIA ELVAS - frazione Elvas - Via Hofstatt 5
</t>
    </r>
    <r>
      <rPr>
        <b/>
        <sz val="8"/>
        <color rgb="FFFF0000"/>
        <rFont val="Arial"/>
        <family val="2"/>
      </rPr>
      <t>Kostenstelle / centro di costo 40100</t>
    </r>
  </si>
  <si>
    <r>
      <t xml:space="preserve">BIBLIOTHEK TILS - Fraktion Tils -  Gebäude Grundschule - Tils 43a
BIBLIOTECA TILES - frazione Tiles - edificio scuola elementare - Tiles 43a
</t>
    </r>
    <r>
      <rPr>
        <b/>
        <sz val="8"/>
        <color indexed="12"/>
        <rFont val="Arial"/>
        <family val="2"/>
      </rPr>
      <t>Kostenstelle / centro di costo 50200</t>
    </r>
  </si>
  <si>
    <r>
      <t xml:space="preserve">BIBLIOTHEK ALBEINS - Fraktion Albeins - Altes Messnerhaus - ohne Hausnummer 
BIBLIOTECA ALBES - frazione Albes - vecchia casa "Messner" - senza numero civico 
</t>
    </r>
    <r>
      <rPr>
        <b/>
        <sz val="8"/>
        <color indexed="12"/>
        <rFont val="Arial"/>
        <family val="2"/>
      </rPr>
      <t>Kostenstelle / centro di costo 50200</t>
    </r>
  </si>
  <si>
    <t>Gesamtwert pro Position in Quadratmeter / Totale valore per posizione in metri quadri</t>
  </si>
  <si>
    <t>Wert in Euro / Valore in Euro</t>
  </si>
  <si>
    <t>Anzahl Kinder / Jahr
numero bambini /anno</t>
  </si>
  <si>
    <t>Grundschule: Geschirrspülen für ungefähr 5200 Kinder jährlich/ scuola elementare: lavaggio stoviglie per circa 5200 bambini annui (GS St. Andrä)</t>
  </si>
  <si>
    <t>Kindergarten: Wäsche waschen für ungefähr 120 Kinder und bügeln (Tischdecken für 6 Sektionen mal 3; Tischdecken des Personals; Handtücher und Servietten)  / assilo nido: Lavaggio biancheria per circa 120 bambini e stirare(tovaglie per 6 sezioni per 3; tovaglie personale; asciugamani e tovaglioli)</t>
  </si>
  <si>
    <t>Tische und Stühle auf die Seite stellen - jeden Dienstag, Donnerstag und Wahlfach (Montag) / mettere ai margini i tavoli e le sedie (ogni martedì, giovedì e materia a scelta (lunedì)</t>
  </si>
  <si>
    <t>Handtücher waschen, bügeln und zusammenfalten  für 75 Kinder pro Woche / lavaggio asciugamano, storare e  piegare per 75 bambini a settimana</t>
  </si>
  <si>
    <t>Geschirrspülen jeden Dienstag und Donnerstag und an 20 Montagen im Jahr (Wahlpflichtfach) /  lavaggio stoviglie ogni martedì e giovedì e 20 lunedì all'anno (materia a scelta)</t>
  </si>
  <si>
    <t>2xWoche Dienstag und Donnerstag plus Wahlfachtag (20 x Jahr Montag)
20 x anno lunedì</t>
  </si>
  <si>
    <r>
      <t xml:space="preserve">KINDERHORT "Pinocchio" GOETHESTRASSE 22
 ASILO NIDO "Pinocchio"  VIA GOETHE 22
</t>
    </r>
    <r>
      <rPr>
        <b/>
        <sz val="8"/>
        <color indexed="12"/>
        <rFont val="Arial"/>
        <family val="2"/>
      </rPr>
      <t>Kostenstelle / centro di costo 3700</t>
    </r>
  </si>
  <si>
    <t>Außenfläche mit seitlichen Außentreppen und Entleeren der Abfallbehälter / area esterna con scale laterali esterne e svuotamento dei contenitori per i rifiuti</t>
  </si>
  <si>
    <t>Porphyr und Marmor / porfido e marmo</t>
  </si>
  <si>
    <t>Kellergeschoss / piano cantina</t>
  </si>
  <si>
    <t>Gang mit Treppe / corridoio con scala</t>
  </si>
  <si>
    <t>Maschinenraum / vano macchina</t>
  </si>
  <si>
    <t>Aufzug / ascensore</t>
  </si>
  <si>
    <t>Elektrokabine / cabina elettrica</t>
  </si>
  <si>
    <t>Parkett/parquet</t>
  </si>
  <si>
    <t>Heizraum / caldaia</t>
  </si>
  <si>
    <t>WC / WC per disabili</t>
  </si>
  <si>
    <t>Depot / deposito</t>
  </si>
  <si>
    <t>Eingang für Kinderwägen
Ingresso per carrozzine</t>
  </si>
  <si>
    <t>Fensterfläche insgesamt
superficie finestre totale</t>
  </si>
  <si>
    <t>Schlafraum / dormitorio</t>
  </si>
  <si>
    <t>Küche / cucinino</t>
  </si>
  <si>
    <t>Eingang seitl. / Entrata laterale</t>
  </si>
  <si>
    <t>1. Sektion / sezione "pulcini"</t>
  </si>
  <si>
    <t>Diele und Innentreppe / atrio e scala interna</t>
  </si>
  <si>
    <t>Haupteingang / ingresso principale</t>
  </si>
  <si>
    <t>Laube /porticato</t>
  </si>
  <si>
    <t>2. Sektion / sezione "balena"</t>
  </si>
  <si>
    <t>4. Sektion /sezione "pesciolino"</t>
  </si>
  <si>
    <t>Obergeschoss / piano superiore</t>
  </si>
  <si>
    <t>Terrasse / terrazza</t>
  </si>
  <si>
    <t>Fallschutzmatten / gomma</t>
  </si>
  <si>
    <t>3. Sektion / sezione "grillo"</t>
  </si>
  <si>
    <t>Umkleideraum / Garderobe / spogliatoio / guardaroba</t>
  </si>
  <si>
    <t>Umkleideraum Erzieherinnen / spogliatoio educatrici</t>
  </si>
  <si>
    <t>Waschbeton / cemento</t>
  </si>
  <si>
    <t xml:space="preserve">Anzahl Mahlzeiten bzw. Tische/ Jahr
numero pasti/anno ovvero tavoli </t>
  </si>
  <si>
    <t>Anzahl Kinder bzw Tische / Jahr
numero bambini ovvero tavoli /anno</t>
  </si>
  <si>
    <t>Arbeitsbeginn um 12:00 Uhr / inizio di lavoro ore 12:00</t>
  </si>
  <si>
    <t>Wert in Euro Reinigung / Valore in Euro pulizia</t>
  </si>
  <si>
    <t>Wert in Euro Zusatzdienste / Valore in Euro servizi aggiuntivi</t>
  </si>
  <si>
    <t>Ausschreibungsbetrag / Base d'asta</t>
  </si>
  <si>
    <t>Ausschribungsbetrag / Base d'asta</t>
  </si>
  <si>
    <t>Pos. 251</t>
  </si>
  <si>
    <t>Ingesammt ohne Wahlsektionen und ohne Interferrenzkosten pro Jahr  / somma senza sezioni elettoriali e senza costi di interferrenza per anno</t>
  </si>
  <si>
    <t>Ingesammt ohne Interferrenzkosten pro Jahr / somma senza costi di interferrenza per anno</t>
  </si>
  <si>
    <t>Interferrenzkosten pro Jahr / costi di interferrenza per anno</t>
  </si>
  <si>
    <t>Ingesammt mit Interferrenzkosten pro Jahr / somma con costi di interferrenza per anno</t>
  </si>
  <si>
    <t>Ingesammt mit Interferrenzkosten für 3 Jahre / somma con costi di interferrenza per3 anni</t>
  </si>
  <si>
    <t>Interferrenzkosten pro Jahr / costi di interferrenza  per anno</t>
  </si>
  <si>
    <t>Ingesammt mit Interferrenzkosten pro Jahr / somma con costi di interferrenza  per anno</t>
  </si>
  <si>
    <t>Ingesammt ohne Interferrenzkosten für 3  Jahre / somma senza costi di interferrenza per 3 anni</t>
  </si>
  <si>
    <t>Interferrenzkosten für 3 Jahre / costi di interferrenza  per 3 anni</t>
  </si>
  <si>
    <t>Erneuerung maximal 3 Jahre / rinnovo massimo 3 anni</t>
  </si>
  <si>
    <t>Ingesammt mit Interferrenzkosten für 3 Jahre / somma con costi di interferrenza  per 3 anni</t>
  </si>
  <si>
    <t>Insgesamt / somma</t>
  </si>
  <si>
    <t>Ingesammt ohne Interferrenzkosten für 3 Jahre / somma senza costi di interferrenza per 3 anni</t>
  </si>
  <si>
    <t>Interferrenzkosten für 3 Jahre / costi di interferrenza per3 anni</t>
  </si>
  <si>
    <t>Verlängerung maximal 1 Jahr / proroga massimo 1 anno</t>
  </si>
  <si>
    <t>Ingesammt ohne Interferrenzkosten für 1  Jahr / somma senza costi di interferrenza per 1 anno</t>
  </si>
  <si>
    <t>Interferrenzkosten für 1 Jahr / costi di interferrenza  per 1 anno</t>
  </si>
  <si>
    <t>Ingesammt mit Interferrenzkosten für 1 Jahr / somma con costi di interferrenza  per 1 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</si>
</sst>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#,##0.00\ &quot;€&quot;;[Red]\-#,##0.00\ &quot;€&quot;"/>
    <numFmt numFmtId="43" formatCode="_-* #,##0.00\ _€_-;\-* #,##0.00\ _€_-;_-* &quot;-&quot;??\ _€_-;_-@_-"/>
    <numFmt numFmtId="164" formatCode="0.000%"/>
    <numFmt numFmtId="165" formatCode="&quot;€&quot;\ #,##0.00"/>
    <numFmt numFmtId="166" formatCode="#,##0.00\ &quot;€&quot;"/>
    <numFmt numFmtId="167" formatCode="[$€-2]\ #,##0.00;[Red]\-[$€-2]\ #,##0.00"/>
    <numFmt numFmtId="168" formatCode="#,##0.00\ _€"/>
    <numFmt numFmtId="169" formatCode="0.0000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8"/>
      <color indexed="57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u/>
      <sz val="8"/>
      <name val="Arial"/>
      <family val="2"/>
    </font>
    <font>
      <sz val="8"/>
      <color rgb="FFFF0000"/>
      <name val="Arial"/>
      <family val="2"/>
    </font>
    <font>
      <strike/>
      <sz val="8"/>
      <name val="Arial"/>
      <family val="2"/>
    </font>
    <font>
      <b/>
      <sz val="8"/>
      <color indexed="57"/>
      <name val="Arial"/>
      <family val="2"/>
    </font>
    <font>
      <strike/>
      <sz val="8"/>
      <color indexed="10"/>
      <name val="Arial"/>
      <family val="2"/>
    </font>
    <font>
      <strike/>
      <sz val="8"/>
      <color indexed="12"/>
      <name val="Arial"/>
      <family val="2"/>
    </font>
    <font>
      <sz val="22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  <font>
      <b/>
      <sz val="8"/>
      <color indexed="17"/>
      <name val="Arial"/>
      <family val="2"/>
    </font>
    <font>
      <b/>
      <sz val="8"/>
      <color indexed="21"/>
      <name val="Arial"/>
      <family val="2"/>
    </font>
    <font>
      <u/>
      <sz val="8"/>
      <name val="Arial"/>
      <family val="2"/>
    </font>
    <font>
      <b/>
      <sz val="8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7" tint="-0.249977111117893"/>
      <name val="Arial"/>
      <family val="2"/>
    </font>
    <font>
      <sz val="10"/>
      <color theme="7" tint="-0.249977111117893"/>
      <name val="Arial"/>
      <family val="2"/>
    </font>
    <font>
      <b/>
      <sz val="8"/>
      <color theme="7" tint="-0.249977111117893"/>
      <name val="Arial"/>
      <family val="2"/>
    </font>
    <font>
      <b/>
      <sz val="10"/>
      <color theme="7" tint="-0.249977111117893"/>
      <name val="Arial"/>
      <family val="2"/>
    </font>
    <font>
      <sz val="10"/>
      <name val="Arial"/>
      <family val="2"/>
    </font>
    <font>
      <sz val="8"/>
      <color theme="5" tint="-0.249977111117893"/>
      <name val="Arial"/>
      <family val="2"/>
    </font>
    <font>
      <sz val="16"/>
      <color theme="7" tint="-0.249977111117893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gray0625"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gray0625"/>
    </fill>
    <fill>
      <patternFill patternType="solid">
        <fgColor theme="2" tint="-9.9978637043366805E-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gray0625"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1" fillId="0" borderId="0" applyFont="0" applyFill="0" applyBorder="0" applyAlignment="0" applyProtection="0"/>
  </cellStyleXfs>
  <cellXfs count="950">
    <xf numFmtId="0" fontId="0" fillId="0" borderId="0" xfId="0"/>
    <xf numFmtId="0" fontId="2" fillId="0" borderId="0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7" fillId="5" borderId="9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vertical="center" wrapText="1"/>
    </xf>
    <xf numFmtId="2" fontId="2" fillId="7" borderId="3" xfId="0" applyNumberFormat="1" applyFont="1" applyFill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8" borderId="0" xfId="0" applyFont="1" applyFill="1" applyBorder="1" applyAlignment="1">
      <alignment vertical="center" wrapText="1"/>
    </xf>
    <xf numFmtId="4" fontId="4" fillId="0" borderId="11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4" fontId="6" fillId="0" borderId="11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0" fontId="7" fillId="9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right" vertical="center" wrapText="1"/>
    </xf>
    <xf numFmtId="2" fontId="2" fillId="0" borderId="10" xfId="0" applyNumberFormat="1" applyFont="1" applyFill="1" applyBorder="1" applyAlignment="1">
      <alignment horizontal="right" vertical="center" wrapText="1"/>
    </xf>
    <xf numFmtId="0" fontId="7" fillId="0" borderId="9" xfId="0" applyFont="1" applyBorder="1" applyAlignment="1">
      <alignment vertical="center" wrapText="1"/>
    </xf>
    <xf numFmtId="0" fontId="7" fillId="0" borderId="20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vertical="center" wrapText="1"/>
    </xf>
    <xf numFmtId="2" fontId="2" fillId="7" borderId="3" xfId="0" applyNumberFormat="1" applyFont="1" applyFill="1" applyBorder="1" applyAlignment="1">
      <alignment vertical="center" wrapText="1"/>
    </xf>
    <xf numFmtId="2" fontId="2" fillId="0" borderId="3" xfId="0" applyNumberFormat="1" applyFont="1" applyBorder="1" applyAlignment="1">
      <alignment vertical="center" wrapText="1"/>
    </xf>
    <xf numFmtId="2" fontId="2" fillId="0" borderId="10" xfId="0" applyNumberFormat="1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4" fontId="2" fillId="7" borderId="3" xfId="0" applyNumberFormat="1" applyFont="1" applyFill="1" applyBorder="1" applyAlignment="1">
      <alignment vertical="center" wrapText="1"/>
    </xf>
    <xf numFmtId="4" fontId="12" fillId="0" borderId="3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10" xfId="0" applyNumberFormat="1" applyFont="1" applyFill="1" applyBorder="1" applyAlignment="1">
      <alignment horizontal="right"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4" fontId="7" fillId="0" borderId="10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4" fontId="2" fillId="2" borderId="10" xfId="0" applyNumberFormat="1" applyFont="1" applyFill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0" fontId="2" fillId="0" borderId="29" xfId="0" applyFont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4" fontId="4" fillId="0" borderId="11" xfId="0" applyNumberFormat="1" applyFont="1" applyFill="1" applyBorder="1" applyAlignment="1">
      <alignment vertical="center"/>
    </xf>
    <xf numFmtId="4" fontId="5" fillId="0" borderId="11" xfId="0" applyNumberFormat="1" applyFont="1" applyFill="1" applyBorder="1" applyAlignment="1">
      <alignment vertical="center"/>
    </xf>
    <xf numFmtId="4" fontId="6" fillId="0" borderId="11" xfId="0" applyNumberFormat="1" applyFont="1" applyFill="1" applyBorder="1" applyAlignment="1">
      <alignment vertical="center"/>
    </xf>
    <xf numFmtId="4" fontId="2" fillId="0" borderId="11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4" fontId="7" fillId="0" borderId="3" xfId="0" applyNumberFormat="1" applyFont="1" applyFill="1" applyBorder="1" applyAlignment="1">
      <alignment horizontal="right" vertical="top" wrapText="1"/>
    </xf>
    <xf numFmtId="4" fontId="7" fillId="0" borderId="10" xfId="0" applyNumberFormat="1" applyFont="1" applyFill="1" applyBorder="1" applyAlignment="1">
      <alignment horizontal="right" vertical="top" wrapText="1"/>
    </xf>
    <xf numFmtId="0" fontId="2" fillId="8" borderId="30" xfId="0" applyFont="1" applyFill="1" applyBorder="1" applyAlignment="1">
      <alignment vertical="center" wrapText="1"/>
    </xf>
    <xf numFmtId="0" fontId="2" fillId="8" borderId="31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vertical="top" wrapText="1"/>
    </xf>
    <xf numFmtId="0" fontId="2" fillId="7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right" vertical="top" wrapText="1"/>
    </xf>
    <xf numFmtId="4" fontId="2" fillId="0" borderId="10" xfId="0" applyNumberFormat="1" applyFont="1" applyFill="1" applyBorder="1" applyAlignment="1">
      <alignment horizontal="right" vertical="top" wrapText="1"/>
    </xf>
    <xf numFmtId="0" fontId="7" fillId="7" borderId="9" xfId="0" applyFont="1" applyFill="1" applyBorder="1" applyAlignment="1">
      <alignment horizontal="center" vertical="top" wrapText="1"/>
    </xf>
    <xf numFmtId="4" fontId="2" fillId="7" borderId="3" xfId="0" applyNumberFormat="1" applyFont="1" applyFill="1" applyBorder="1" applyAlignment="1">
      <alignment horizontal="right" vertical="top" wrapText="1"/>
    </xf>
    <xf numFmtId="4" fontId="2" fillId="7" borderId="10" xfId="0" applyNumberFormat="1" applyFont="1" applyFill="1" applyBorder="1" applyAlignment="1">
      <alignment horizontal="right" vertical="top" wrapText="1"/>
    </xf>
    <xf numFmtId="4" fontId="2" fillId="0" borderId="10" xfId="0" quotePrefix="1" applyNumberFormat="1" applyFont="1" applyFill="1" applyBorder="1" applyAlignment="1">
      <alignment horizontal="right" vertical="top" wrapText="1"/>
    </xf>
    <xf numFmtId="4" fontId="2" fillId="7" borderId="10" xfId="0" quotePrefix="1" applyNumberFormat="1" applyFont="1" applyFill="1" applyBorder="1" applyAlignment="1">
      <alignment horizontal="right" vertical="top" wrapText="1"/>
    </xf>
    <xf numFmtId="0" fontId="7" fillId="2" borderId="9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4" fontId="2" fillId="2" borderId="3" xfId="0" applyNumberFormat="1" applyFont="1" applyFill="1" applyBorder="1" applyAlignment="1">
      <alignment horizontal="right" vertical="top" wrapText="1"/>
    </xf>
    <xf numFmtId="4" fontId="2" fillId="2" borderId="10" xfId="0" quotePrefix="1" applyNumberFormat="1" applyFont="1" applyFill="1" applyBorder="1" applyAlignment="1">
      <alignment horizontal="right" vertical="top" wrapText="1"/>
    </xf>
    <xf numFmtId="0" fontId="7" fillId="0" borderId="9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2" fillId="8" borderId="32" xfId="0" applyFont="1" applyFill="1" applyBorder="1" applyAlignment="1">
      <alignment vertical="center" wrapText="1"/>
    </xf>
    <xf numFmtId="4" fontId="8" fillId="0" borderId="3" xfId="0" applyNumberFormat="1" applyFont="1" applyBorder="1" applyAlignment="1">
      <alignment vertical="center"/>
    </xf>
    <xf numFmtId="4" fontId="19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4" fontId="2" fillId="6" borderId="3" xfId="0" applyNumberFormat="1" applyFont="1" applyFill="1" applyBorder="1" applyAlignment="1">
      <alignment horizontal="right" vertical="center" wrapText="1"/>
    </xf>
    <xf numFmtId="4" fontId="4" fillId="0" borderId="11" xfId="0" applyNumberFormat="1" applyFont="1" applyBorder="1" applyAlignment="1">
      <alignment vertical="center" wrapText="1"/>
    </xf>
    <xf numFmtId="4" fontId="5" fillId="0" borderId="11" xfId="0" applyNumberFormat="1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4" fontId="2" fillId="7" borderId="3" xfId="0" applyNumberFormat="1" applyFont="1" applyFill="1" applyBorder="1" applyAlignment="1">
      <alignment horizontal="right" vertical="center" wrapText="1"/>
    </xf>
    <xf numFmtId="4" fontId="2" fillId="7" borderId="10" xfId="0" applyNumberFormat="1" applyFont="1" applyFill="1" applyBorder="1" applyAlignment="1">
      <alignment horizontal="right" vertical="center" wrapText="1"/>
    </xf>
    <xf numFmtId="4" fontId="2" fillId="5" borderId="3" xfId="0" applyNumberFormat="1" applyFont="1" applyFill="1" applyBorder="1" applyAlignment="1">
      <alignment horizontal="right" vertical="center" wrapText="1"/>
    </xf>
    <xf numFmtId="4" fontId="2" fillId="5" borderId="10" xfId="0" applyNumberFormat="1" applyFont="1" applyFill="1" applyBorder="1" applyAlignment="1">
      <alignment horizontal="right" vertical="center" wrapText="1"/>
    </xf>
    <xf numFmtId="0" fontId="7" fillId="14" borderId="9" xfId="0" applyFont="1" applyFill="1" applyBorder="1" applyAlignment="1">
      <alignment horizontal="center" vertical="center" wrapText="1"/>
    </xf>
    <xf numFmtId="4" fontId="2" fillId="14" borderId="10" xfId="0" applyNumberFormat="1" applyFont="1" applyFill="1" applyBorder="1" applyAlignment="1">
      <alignment horizontal="right" vertical="center" wrapText="1"/>
    </xf>
    <xf numFmtId="4" fontId="2" fillId="14" borderId="3" xfId="0" applyNumberFormat="1" applyFont="1" applyFill="1" applyBorder="1" applyAlignment="1">
      <alignment vertical="center"/>
    </xf>
    <xf numFmtId="4" fontId="7" fillId="14" borderId="10" xfId="0" applyNumberFormat="1" applyFont="1" applyFill="1" applyBorder="1" applyAlignment="1">
      <alignment horizontal="right" vertical="center" wrapText="1"/>
    </xf>
    <xf numFmtId="0" fontId="7" fillId="5" borderId="9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vertical="top" wrapText="1"/>
    </xf>
    <xf numFmtId="4" fontId="2" fillId="5" borderId="3" xfId="0" applyNumberFormat="1" applyFont="1" applyFill="1" applyBorder="1" applyAlignment="1">
      <alignment horizontal="right" vertical="top" wrapText="1"/>
    </xf>
    <xf numFmtId="4" fontId="2" fillId="5" borderId="10" xfId="0" applyNumberFormat="1" applyFont="1" applyFill="1" applyBorder="1" applyAlignment="1">
      <alignment horizontal="right" vertical="top" wrapText="1"/>
    </xf>
    <xf numFmtId="0" fontId="2" fillId="7" borderId="3" xfId="0" applyFont="1" applyFill="1" applyBorder="1" applyAlignment="1">
      <alignment horizontal="center" vertical="center" wrapText="1"/>
    </xf>
    <xf numFmtId="4" fontId="2" fillId="7" borderId="3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right" vertical="top" wrapText="1"/>
    </xf>
    <xf numFmtId="4" fontId="7" fillId="0" borderId="3" xfId="0" applyNumberFormat="1" applyFont="1" applyBorder="1" applyAlignment="1">
      <alignment vertical="top" wrapText="1"/>
    </xf>
    <xf numFmtId="4" fontId="7" fillId="0" borderId="3" xfId="0" applyNumberFormat="1" applyFont="1" applyBorder="1" applyAlignment="1">
      <alignment horizontal="right" vertical="top" wrapText="1"/>
    </xf>
    <xf numFmtId="0" fontId="7" fillId="8" borderId="12" xfId="0" applyFont="1" applyFill="1" applyBorder="1" applyAlignment="1">
      <alignment vertical="center" wrapText="1"/>
    </xf>
    <xf numFmtId="0" fontId="7" fillId="8" borderId="11" xfId="0" applyFont="1" applyFill="1" applyBorder="1" applyAlignment="1">
      <alignment vertical="center" wrapText="1"/>
    </xf>
    <xf numFmtId="0" fontId="7" fillId="8" borderId="14" xfId="0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vertical="center"/>
    </xf>
    <xf numFmtId="4" fontId="20" fillId="0" borderId="3" xfId="0" applyNumberFormat="1" applyFont="1" applyBorder="1" applyAlignment="1">
      <alignment vertical="center"/>
    </xf>
    <xf numFmtId="2" fontId="2" fillId="2" borderId="3" xfId="0" applyNumberFormat="1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right" vertical="top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4" fontId="2" fillId="6" borderId="10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2" fillId="7" borderId="10" xfId="0" quotePrefix="1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4" fontId="2" fillId="2" borderId="10" xfId="0" quotePrefix="1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7" fillId="11" borderId="9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vertical="center" wrapText="1"/>
    </xf>
    <xf numFmtId="4" fontId="2" fillId="11" borderId="3" xfId="0" applyNumberFormat="1" applyFont="1" applyFill="1" applyBorder="1" applyAlignment="1">
      <alignment horizontal="right" vertical="center" wrapText="1"/>
    </xf>
    <xf numFmtId="4" fontId="2" fillId="11" borderId="10" xfId="0" applyNumberFormat="1" applyFont="1" applyFill="1" applyBorder="1" applyAlignment="1">
      <alignment horizontal="right" vertical="center" wrapText="1"/>
    </xf>
    <xf numFmtId="4" fontId="7" fillId="7" borderId="10" xfId="0" applyNumberFormat="1" applyFont="1" applyFill="1" applyBorder="1" applyAlignment="1">
      <alignment horizontal="right" vertical="center" wrapText="1"/>
    </xf>
    <xf numFmtId="0" fontId="7" fillId="0" borderId="27" xfId="0" applyFont="1" applyFill="1" applyBorder="1" applyAlignment="1">
      <alignment vertical="center" wrapText="1"/>
    </xf>
    <xf numFmtId="0" fontId="7" fillId="14" borderId="24" xfId="0" applyFont="1" applyFill="1" applyBorder="1" applyAlignment="1">
      <alignment horizontal="center" vertical="center" wrapText="1"/>
    </xf>
    <xf numFmtId="0" fontId="2" fillId="14" borderId="2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vertical="center"/>
    </xf>
    <xf numFmtId="4" fontId="7" fillId="7" borderId="10" xfId="0" quotePrefix="1" applyNumberFormat="1" applyFont="1" applyFill="1" applyBorder="1" applyAlignment="1">
      <alignment horizontal="right" vertical="center" wrapText="1"/>
    </xf>
    <xf numFmtId="4" fontId="2" fillId="6" borderId="10" xfId="0" quotePrefix="1" applyNumberFormat="1" applyFont="1" applyFill="1" applyBorder="1" applyAlignment="1">
      <alignment horizontal="right" vertical="center" wrapText="1"/>
    </xf>
    <xf numFmtId="0" fontId="7" fillId="5" borderId="3" xfId="0" applyFont="1" applyFill="1" applyBorder="1" applyAlignment="1">
      <alignment vertical="top" wrapText="1"/>
    </xf>
    <xf numFmtId="4" fontId="6" fillId="0" borderId="3" xfId="0" applyNumberFormat="1" applyFont="1" applyBorder="1"/>
    <xf numFmtId="0" fontId="0" fillId="0" borderId="0" xfId="0" applyFill="1"/>
    <xf numFmtId="4" fontId="2" fillId="0" borderId="10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left" vertical="center" wrapText="1"/>
    </xf>
    <xf numFmtId="4" fontId="2" fillId="7" borderId="3" xfId="0" applyNumberFormat="1" applyFont="1" applyFill="1" applyBorder="1" applyAlignment="1">
      <alignment horizontal="left" vertical="center" wrapText="1"/>
    </xf>
    <xf numFmtId="4" fontId="2" fillId="7" borderId="10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21" fillId="0" borderId="3" xfId="0" applyFont="1" applyBorder="1" applyAlignment="1">
      <alignment vertical="center" wrapText="1"/>
    </xf>
    <xf numFmtId="4" fontId="2" fillId="7" borderId="10" xfId="0" quotePrefix="1" applyNumberFormat="1" applyFont="1" applyFill="1" applyBorder="1" applyAlignment="1">
      <alignment horizontal="right" vertical="center" wrapText="1"/>
    </xf>
    <xf numFmtId="0" fontId="2" fillId="7" borderId="3" xfId="0" quotePrefix="1" applyFont="1" applyFill="1" applyBorder="1" applyAlignment="1">
      <alignment vertical="center" wrapText="1"/>
    </xf>
    <xf numFmtId="4" fontId="2" fillId="7" borderId="3" xfId="0" quotePrefix="1" applyNumberFormat="1" applyFont="1" applyFill="1" applyBorder="1" applyAlignment="1">
      <alignment horizontal="right" vertical="center" wrapText="1"/>
    </xf>
    <xf numFmtId="0" fontId="2" fillId="0" borderId="3" xfId="0" quotePrefix="1" applyFont="1" applyFill="1" applyBorder="1" applyAlignment="1">
      <alignment vertical="top" wrapText="1"/>
    </xf>
    <xf numFmtId="4" fontId="2" fillId="0" borderId="3" xfId="0" quotePrefix="1" applyNumberFormat="1" applyFont="1" applyFill="1" applyBorder="1" applyAlignment="1">
      <alignment horizontal="right" vertical="top" wrapText="1"/>
    </xf>
    <xf numFmtId="0" fontId="7" fillId="15" borderId="9" xfId="0" applyFont="1" applyFill="1" applyBorder="1" applyAlignment="1">
      <alignment horizontal="center" vertical="top" wrapText="1"/>
    </xf>
    <xf numFmtId="0" fontId="2" fillId="15" borderId="3" xfId="0" applyFont="1" applyFill="1" applyBorder="1" applyAlignment="1">
      <alignment vertical="top" wrapText="1"/>
    </xf>
    <xf numFmtId="2" fontId="2" fillId="15" borderId="3" xfId="0" applyNumberFormat="1" applyFont="1" applyFill="1" applyBorder="1" applyAlignment="1">
      <alignment vertical="top" wrapText="1"/>
    </xf>
    <xf numFmtId="0" fontId="2" fillId="15" borderId="10" xfId="0" applyFont="1" applyFill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2" fontId="7" fillId="0" borderId="3" xfId="0" applyNumberFormat="1" applyFont="1" applyBorder="1" applyAlignment="1">
      <alignment horizontal="right" vertical="top" wrapText="1"/>
    </xf>
    <xf numFmtId="2" fontId="7" fillId="0" borderId="10" xfId="0" applyNumberFormat="1" applyFont="1" applyBorder="1" applyAlignment="1">
      <alignment horizontal="right" vertical="top" wrapText="1"/>
    </xf>
    <xf numFmtId="0" fontId="7" fillId="2" borderId="34" xfId="0" applyFont="1" applyFill="1" applyBorder="1" applyAlignment="1">
      <alignment horizontal="center" vertical="center"/>
    </xf>
    <xf numFmtId="4" fontId="4" fillId="0" borderId="35" xfId="0" applyNumberFormat="1" applyFont="1" applyFill="1" applyBorder="1" applyAlignment="1">
      <alignment vertical="center"/>
    </xf>
    <xf numFmtId="4" fontId="5" fillId="0" borderId="22" xfId="0" applyNumberFormat="1" applyFont="1" applyFill="1" applyBorder="1" applyAlignment="1">
      <alignment vertical="center"/>
    </xf>
    <xf numFmtId="4" fontId="6" fillId="0" borderId="22" xfId="0" applyNumberFormat="1" applyFont="1" applyFill="1" applyBorder="1" applyAlignment="1">
      <alignment vertical="center"/>
    </xf>
    <xf numFmtId="2" fontId="7" fillId="0" borderId="3" xfId="0" applyNumberFormat="1" applyFont="1" applyFill="1" applyBorder="1" applyAlignment="1">
      <alignment vertical="center" wrapText="1"/>
    </xf>
    <xf numFmtId="2" fontId="7" fillId="0" borderId="3" xfId="0" applyNumberFormat="1" applyFont="1" applyFill="1" applyBorder="1" applyAlignment="1">
      <alignment horizontal="right" vertical="center" wrapText="1"/>
    </xf>
    <xf numFmtId="2" fontId="7" fillId="0" borderId="10" xfId="0" applyNumberFormat="1" applyFont="1" applyFill="1" applyBorder="1" applyAlignment="1">
      <alignment horizontal="right" vertical="center" wrapText="1"/>
    </xf>
    <xf numFmtId="0" fontId="7" fillId="0" borderId="36" xfId="0" applyFont="1" applyBorder="1" applyAlignment="1">
      <alignment vertical="center" wrapText="1"/>
    </xf>
    <xf numFmtId="0" fontId="7" fillId="0" borderId="33" xfId="0" applyFont="1" applyFill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4" fontId="7" fillId="0" borderId="33" xfId="0" applyNumberFormat="1" applyFont="1" applyBorder="1" applyAlignment="1">
      <alignment horizontal="right" vertical="center" wrapText="1"/>
    </xf>
    <xf numFmtId="4" fontId="7" fillId="0" borderId="37" xfId="0" applyNumberFormat="1" applyFont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/>
    <xf numFmtId="0" fontId="2" fillId="20" borderId="3" xfId="0" applyFont="1" applyFill="1" applyBorder="1" applyAlignment="1">
      <alignment vertical="top" wrapText="1"/>
    </xf>
    <xf numFmtId="4" fontId="2" fillId="20" borderId="3" xfId="0" applyNumberFormat="1" applyFont="1" applyFill="1" applyBorder="1" applyAlignment="1">
      <alignment horizontal="right" vertical="top" wrapText="1"/>
    </xf>
    <xf numFmtId="0" fontId="2" fillId="21" borderId="3" xfId="0" applyFont="1" applyFill="1" applyBorder="1" applyAlignment="1">
      <alignment vertical="top" wrapText="1"/>
    </xf>
    <xf numFmtId="4" fontId="2" fillId="21" borderId="3" xfId="0" applyNumberFormat="1" applyFont="1" applyFill="1" applyBorder="1" applyAlignment="1">
      <alignment horizontal="right" vertical="top" wrapText="1"/>
    </xf>
    <xf numFmtId="4" fontId="2" fillId="21" borderId="10" xfId="0" applyNumberFormat="1" applyFont="1" applyFill="1" applyBorder="1" applyAlignment="1">
      <alignment horizontal="right" vertical="top" wrapText="1"/>
    </xf>
    <xf numFmtId="0" fontId="7" fillId="20" borderId="9" xfId="0" applyFont="1" applyFill="1" applyBorder="1" applyAlignment="1">
      <alignment horizontal="center" vertical="top" wrapText="1"/>
    </xf>
    <xf numFmtId="4" fontId="2" fillId="20" borderId="10" xfId="0" applyNumberFormat="1" applyFont="1" applyFill="1" applyBorder="1" applyAlignment="1">
      <alignment horizontal="right" vertical="top" wrapText="1"/>
    </xf>
    <xf numFmtId="0" fontId="7" fillId="21" borderId="9" xfId="0" applyFont="1" applyFill="1" applyBorder="1" applyAlignment="1">
      <alignment horizontal="center" vertical="top" wrapText="1"/>
    </xf>
    <xf numFmtId="17" fontId="2" fillId="21" borderId="3" xfId="0" applyNumberFormat="1" applyFont="1" applyFill="1" applyBorder="1" applyAlignment="1">
      <alignment vertical="top" wrapText="1"/>
    </xf>
    <xf numFmtId="0" fontId="7" fillId="22" borderId="3" xfId="0" applyFont="1" applyFill="1" applyBorder="1" applyAlignment="1">
      <alignment horizontal="center" vertical="center" wrapText="1"/>
    </xf>
    <xf numFmtId="0" fontId="7" fillId="22" borderId="9" xfId="0" applyFont="1" applyFill="1" applyBorder="1" applyAlignment="1">
      <alignment horizontal="center" vertical="center" wrapText="1"/>
    </xf>
    <xf numFmtId="0" fontId="2" fillId="22" borderId="3" xfId="0" applyFont="1" applyFill="1" applyBorder="1" applyAlignment="1">
      <alignment vertical="center" wrapText="1"/>
    </xf>
    <xf numFmtId="4" fontId="2" fillId="22" borderId="3" xfId="0" applyNumberFormat="1" applyFont="1" applyFill="1" applyBorder="1" applyAlignment="1">
      <alignment horizontal="right" vertical="center" wrapText="1"/>
    </xf>
    <xf numFmtId="4" fontId="2" fillId="22" borderId="10" xfId="0" applyNumberFormat="1" applyFont="1" applyFill="1" applyBorder="1" applyAlignment="1">
      <alignment horizontal="right" vertical="center" wrapText="1"/>
    </xf>
    <xf numFmtId="0" fontId="2" fillId="21" borderId="3" xfId="0" applyFont="1" applyFill="1" applyBorder="1" applyAlignment="1">
      <alignment vertical="center" wrapText="1"/>
    </xf>
    <xf numFmtId="4" fontId="2" fillId="21" borderId="3" xfId="0" applyNumberFormat="1" applyFont="1" applyFill="1" applyBorder="1" applyAlignment="1">
      <alignment horizontal="right" vertical="center" wrapText="1"/>
    </xf>
    <xf numFmtId="4" fontId="2" fillId="21" borderId="10" xfId="0" applyNumberFormat="1" applyFont="1" applyFill="1" applyBorder="1" applyAlignment="1">
      <alignment horizontal="right" vertical="center" wrapText="1"/>
    </xf>
    <xf numFmtId="4" fontId="2" fillId="21" borderId="10" xfId="0" quotePrefix="1" applyNumberFormat="1" applyFont="1" applyFill="1" applyBorder="1" applyAlignment="1">
      <alignment horizontal="right" vertical="center" wrapText="1"/>
    </xf>
    <xf numFmtId="0" fontId="7" fillId="19" borderId="9" xfId="0" applyFont="1" applyFill="1" applyBorder="1" applyAlignment="1">
      <alignment horizontal="center" vertical="center" wrapText="1"/>
    </xf>
    <xf numFmtId="0" fontId="2" fillId="19" borderId="3" xfId="0" applyFont="1" applyFill="1" applyBorder="1" applyAlignment="1">
      <alignment vertical="center" wrapText="1"/>
    </xf>
    <xf numFmtId="4" fontId="2" fillId="19" borderId="3" xfId="0" applyNumberFormat="1" applyFont="1" applyFill="1" applyBorder="1" applyAlignment="1">
      <alignment horizontal="right" vertical="center" wrapText="1"/>
    </xf>
    <xf numFmtId="0" fontId="2" fillId="19" borderId="10" xfId="0" applyFont="1" applyFill="1" applyBorder="1" applyAlignment="1">
      <alignment horizontal="right" vertical="center" wrapText="1"/>
    </xf>
    <xf numFmtId="0" fontId="2" fillId="19" borderId="3" xfId="0" applyFont="1" applyFill="1" applyBorder="1" applyAlignment="1">
      <alignment horizontal="center" vertical="center" wrapText="1"/>
    </xf>
    <xf numFmtId="0" fontId="2" fillId="19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5" fillId="2" borderId="9" xfId="0" applyFont="1" applyFill="1" applyBorder="1" applyAlignment="1">
      <alignment horizontal="center" vertical="top" wrapText="1"/>
    </xf>
    <xf numFmtId="0" fontId="26" fillId="2" borderId="3" xfId="0" applyFont="1" applyFill="1" applyBorder="1" applyAlignment="1">
      <alignment horizontal="left" vertical="top" wrapText="1"/>
    </xf>
    <xf numFmtId="0" fontId="25" fillId="21" borderId="9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vertical="center" wrapText="1"/>
    </xf>
    <xf numFmtId="4" fontId="2" fillId="9" borderId="10" xfId="0" applyNumberFormat="1" applyFont="1" applyFill="1" applyBorder="1" applyAlignment="1">
      <alignment horizontal="left" vertical="center" wrapText="1"/>
    </xf>
    <xf numFmtId="4" fontId="2" fillId="9" borderId="10" xfId="0" applyNumberFormat="1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3" fillId="24" borderId="5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/>
    </xf>
    <xf numFmtId="4" fontId="4" fillId="9" borderId="3" xfId="0" applyNumberFormat="1" applyFont="1" applyFill="1" applyBorder="1" applyAlignment="1">
      <alignment vertical="center"/>
    </xf>
    <xf numFmtId="4" fontId="5" fillId="9" borderId="3" xfId="0" applyNumberFormat="1" applyFont="1" applyFill="1" applyBorder="1" applyAlignment="1">
      <alignment vertical="center"/>
    </xf>
    <xf numFmtId="0" fontId="2" fillId="9" borderId="3" xfId="0" applyFont="1" applyFill="1" applyBorder="1" applyAlignment="1">
      <alignment vertical="center"/>
    </xf>
    <xf numFmtId="0" fontId="0" fillId="9" borderId="0" xfId="0" applyFill="1"/>
    <xf numFmtId="0" fontId="6" fillId="9" borderId="3" xfId="0" applyFont="1" applyFill="1" applyBorder="1" applyAlignment="1">
      <alignment vertical="center"/>
    </xf>
    <xf numFmtId="4" fontId="2" fillId="9" borderId="3" xfId="0" applyNumberFormat="1" applyFont="1" applyFill="1" applyBorder="1" applyAlignment="1">
      <alignment vertical="center"/>
    </xf>
    <xf numFmtId="4" fontId="8" fillId="9" borderId="3" xfId="0" applyNumberFormat="1" applyFont="1" applyFill="1" applyBorder="1" applyAlignment="1">
      <alignment vertical="center"/>
    </xf>
    <xf numFmtId="4" fontId="2" fillId="5" borderId="10" xfId="0" applyNumberFormat="1" applyFont="1" applyFill="1" applyBorder="1" applyAlignment="1">
      <alignment horizontal="left" vertical="center" wrapText="1"/>
    </xf>
    <xf numFmtId="4" fontId="2" fillId="5" borderId="10" xfId="0" quotePrefix="1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vertical="center"/>
    </xf>
    <xf numFmtId="0" fontId="7" fillId="8" borderId="12" xfId="0" applyFont="1" applyFill="1" applyBorder="1" applyAlignment="1">
      <alignment vertical="center" wrapText="1"/>
    </xf>
    <xf numFmtId="0" fontId="7" fillId="8" borderId="11" xfId="0" applyFont="1" applyFill="1" applyBorder="1" applyAlignment="1">
      <alignment vertical="center" wrapText="1"/>
    </xf>
    <xf numFmtId="0" fontId="7" fillId="8" borderId="14" xfId="0" applyFont="1" applyFill="1" applyBorder="1" applyAlignment="1">
      <alignment vertical="center" wrapText="1"/>
    </xf>
    <xf numFmtId="0" fontId="7" fillId="8" borderId="9" xfId="0" applyFont="1" applyFill="1" applyBorder="1" applyAlignment="1">
      <alignment vertical="center" wrapText="1"/>
    </xf>
    <xf numFmtId="0" fontId="7" fillId="8" borderId="3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9" borderId="3" xfId="0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7" fillId="8" borderId="9" xfId="0" applyFont="1" applyFill="1" applyBorder="1" applyAlignment="1">
      <alignment vertical="center" wrapText="1"/>
    </xf>
    <xf numFmtId="0" fontId="7" fillId="8" borderId="3" xfId="0" applyFont="1" applyFill="1" applyBorder="1" applyAlignment="1">
      <alignment vertical="center" wrapText="1"/>
    </xf>
    <xf numFmtId="0" fontId="7" fillId="8" borderId="10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7" fillId="23" borderId="9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vertical="center" wrapText="1"/>
    </xf>
    <xf numFmtId="4" fontId="2" fillId="23" borderId="3" xfId="0" applyNumberFormat="1" applyFont="1" applyFill="1" applyBorder="1" applyAlignment="1">
      <alignment horizontal="right" vertical="center" wrapText="1"/>
    </xf>
    <xf numFmtId="0" fontId="7" fillId="0" borderId="38" xfId="0" applyFont="1" applyFill="1" applyBorder="1" applyAlignment="1">
      <alignment vertical="center" wrapText="1"/>
    </xf>
    <xf numFmtId="0" fontId="7" fillId="8" borderId="13" xfId="0" applyFont="1" applyFill="1" applyBorder="1" applyAlignment="1">
      <alignment vertical="center" wrapText="1"/>
    </xf>
    <xf numFmtId="0" fontId="2" fillId="14" borderId="33" xfId="0" applyFont="1" applyFill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7" fillId="0" borderId="36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 wrapText="1"/>
    </xf>
    <xf numFmtId="0" fontId="7" fillId="14" borderId="38" xfId="0" applyFont="1" applyFill="1" applyBorder="1" applyAlignment="1">
      <alignment horizontal="center" vertical="center" wrapText="1"/>
    </xf>
    <xf numFmtId="0" fontId="2" fillId="14" borderId="38" xfId="0" applyFont="1" applyFill="1" applyBorder="1" applyAlignment="1">
      <alignment vertical="center" wrapText="1"/>
    </xf>
    <xf numFmtId="0" fontId="2" fillId="14" borderId="38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vertical="center" wrapText="1"/>
    </xf>
    <xf numFmtId="0" fontId="7" fillId="14" borderId="36" xfId="0" applyFont="1" applyFill="1" applyBorder="1" applyAlignment="1">
      <alignment horizontal="center" vertical="center" wrapText="1"/>
    </xf>
    <xf numFmtId="4" fontId="7" fillId="9" borderId="3" xfId="0" applyNumberFormat="1" applyFont="1" applyFill="1" applyBorder="1" applyAlignment="1">
      <alignment horizontal="right" vertical="center" wrapText="1"/>
    </xf>
    <xf numFmtId="4" fontId="7" fillId="9" borderId="10" xfId="0" applyNumberFormat="1" applyFont="1" applyFill="1" applyBorder="1" applyAlignment="1">
      <alignment horizontal="right" vertical="center" wrapText="1"/>
    </xf>
    <xf numFmtId="4" fontId="2" fillId="9" borderId="3" xfId="0" applyNumberFormat="1" applyFont="1" applyFill="1" applyBorder="1" applyAlignment="1">
      <alignment vertical="center" wrapText="1"/>
    </xf>
    <xf numFmtId="4" fontId="2" fillId="9" borderId="10" xfId="0" applyNumberFormat="1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left" vertical="center"/>
    </xf>
    <xf numFmtId="0" fontId="16" fillId="0" borderId="0" xfId="0" applyFont="1"/>
    <xf numFmtId="0" fontId="16" fillId="0" borderId="0" xfId="0" applyFont="1" applyFill="1"/>
    <xf numFmtId="0" fontId="2" fillId="0" borderId="35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left" vertical="center" wrapText="1"/>
    </xf>
    <xf numFmtId="4" fontId="4" fillId="9" borderId="2" xfId="0" applyNumberFormat="1" applyFont="1" applyFill="1" applyBorder="1" applyAlignment="1">
      <alignment vertical="center"/>
    </xf>
    <xf numFmtId="0" fontId="7" fillId="8" borderId="5" xfId="0" applyFont="1" applyFill="1" applyBorder="1" applyAlignment="1">
      <alignment vertical="center" wrapText="1"/>
    </xf>
    <xf numFmtId="4" fontId="2" fillId="0" borderId="23" xfId="0" applyNumberFormat="1" applyFont="1" applyFill="1" applyBorder="1" applyAlignment="1">
      <alignment vertical="center"/>
    </xf>
    <xf numFmtId="4" fontId="2" fillId="0" borderId="33" xfId="0" applyNumberFormat="1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4" fontId="4" fillId="0" borderId="29" xfId="0" applyNumberFormat="1" applyFont="1" applyBorder="1" applyAlignment="1">
      <alignment vertical="center"/>
    </xf>
    <xf numFmtId="4" fontId="5" fillId="0" borderId="29" xfId="0" applyNumberFormat="1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/>
    </xf>
    <xf numFmtId="0" fontId="2" fillId="9" borderId="0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4" fontId="4" fillId="0" borderId="23" xfId="0" applyNumberFormat="1" applyFon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4" fontId="6" fillId="0" borderId="33" xfId="0" applyNumberFormat="1" applyFont="1" applyBorder="1" applyAlignment="1">
      <alignment vertical="center"/>
    </xf>
    <xf numFmtId="4" fontId="5" fillId="9" borderId="20" xfId="0" applyNumberFormat="1" applyFont="1" applyFill="1" applyBorder="1" applyAlignment="1">
      <alignment vertical="center"/>
    </xf>
    <xf numFmtId="4" fontId="6" fillId="9" borderId="2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166" fontId="2" fillId="14" borderId="38" xfId="0" applyNumberFormat="1" applyFont="1" applyFill="1" applyBorder="1" applyAlignment="1">
      <alignment vertical="center"/>
    </xf>
    <xf numFmtId="4" fontId="2" fillId="14" borderId="38" xfId="0" applyNumberFormat="1" applyFont="1" applyFill="1" applyBorder="1" applyAlignment="1">
      <alignment horizontal="right" vertical="center" wrapText="1"/>
    </xf>
    <xf numFmtId="0" fontId="2" fillId="0" borderId="33" xfId="0" applyFont="1" applyFill="1" applyBorder="1" applyAlignment="1">
      <alignment vertical="center" wrapText="1"/>
    </xf>
    <xf numFmtId="2" fontId="2" fillId="0" borderId="33" xfId="0" applyNumberFormat="1" applyFont="1" applyFill="1" applyBorder="1" applyAlignment="1">
      <alignment vertical="center" wrapText="1"/>
    </xf>
    <xf numFmtId="2" fontId="2" fillId="0" borderId="33" xfId="0" applyNumberFormat="1" applyFont="1" applyFill="1" applyBorder="1" applyAlignment="1">
      <alignment vertical="center"/>
    </xf>
    <xf numFmtId="2" fontId="2" fillId="0" borderId="40" xfId="0" applyNumberFormat="1" applyFont="1" applyFill="1" applyBorder="1" applyAlignment="1">
      <alignment horizontal="right" vertical="center" wrapText="1"/>
    </xf>
    <xf numFmtId="0" fontId="2" fillId="25" borderId="38" xfId="0" applyFont="1" applyFill="1" applyBorder="1" applyAlignment="1">
      <alignment vertical="center" wrapText="1"/>
    </xf>
    <xf numFmtId="0" fontId="2" fillId="25" borderId="38" xfId="0" applyFont="1" applyFill="1" applyBorder="1" applyAlignment="1">
      <alignment horizontal="center" vertical="center" wrapText="1"/>
    </xf>
    <xf numFmtId="0" fontId="7" fillId="9" borderId="38" xfId="0" applyFont="1" applyFill="1" applyBorder="1" applyAlignment="1">
      <alignment horizontal="center" vertical="center" wrapText="1"/>
    </xf>
    <xf numFmtId="0" fontId="7" fillId="9" borderId="38" xfId="0" applyFont="1" applyFill="1" applyBorder="1" applyAlignment="1">
      <alignment vertical="center" wrapText="1"/>
    </xf>
    <xf numFmtId="0" fontId="2" fillId="0" borderId="38" xfId="0" applyFont="1" applyBorder="1" applyAlignment="1">
      <alignment vertical="center"/>
    </xf>
    <xf numFmtId="0" fontId="7" fillId="0" borderId="38" xfId="0" applyFont="1" applyBorder="1" applyAlignment="1">
      <alignment horizontal="center" vertical="center" wrapText="1"/>
    </xf>
    <xf numFmtId="0" fontId="7" fillId="7" borderId="38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left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7" fillId="11" borderId="38" xfId="0" applyFont="1" applyFill="1" applyBorder="1" applyAlignment="1">
      <alignment horizontal="center" vertical="center" wrapText="1"/>
    </xf>
    <xf numFmtId="0" fontId="7" fillId="19" borderId="38" xfId="0" applyFont="1" applyFill="1" applyBorder="1" applyAlignment="1">
      <alignment horizontal="center" vertical="center" wrapText="1"/>
    </xf>
    <xf numFmtId="0" fontId="2" fillId="19" borderId="38" xfId="0" applyFont="1" applyFill="1" applyBorder="1" applyAlignment="1">
      <alignment vertical="center"/>
    </xf>
    <xf numFmtId="0" fontId="7" fillId="5" borderId="38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15" borderId="38" xfId="0" applyFont="1" applyFill="1" applyBorder="1" applyAlignment="1">
      <alignment horizontal="center" vertical="center" wrapText="1"/>
    </xf>
    <xf numFmtId="0" fontId="7" fillId="12" borderId="38" xfId="0" applyFont="1" applyFill="1" applyBorder="1" applyAlignment="1">
      <alignment horizontal="center" vertical="center" wrapText="1"/>
    </xf>
    <xf numFmtId="0" fontId="7" fillId="16" borderId="38" xfId="0" applyFont="1" applyFill="1" applyBorder="1" applyAlignment="1">
      <alignment horizontal="center" vertical="center" wrapText="1"/>
    </xf>
    <xf numFmtId="0" fontId="7" fillId="18" borderId="38" xfId="0" applyFont="1" applyFill="1" applyBorder="1" applyAlignment="1">
      <alignment horizontal="center" vertical="center"/>
    </xf>
    <xf numFmtId="4" fontId="5" fillId="0" borderId="15" xfId="0" applyNumberFormat="1" applyFont="1" applyBorder="1" applyAlignment="1">
      <alignment vertical="center"/>
    </xf>
    <xf numFmtId="0" fontId="2" fillId="6" borderId="38" xfId="0" applyFont="1" applyFill="1" applyBorder="1" applyAlignment="1">
      <alignment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11" xfId="0" applyFont="1" applyBorder="1" applyAlignment="1">
      <alignment vertical="center" wrapText="1"/>
    </xf>
    <xf numFmtId="4" fontId="27" fillId="0" borderId="11" xfId="0" applyNumberFormat="1" applyFont="1" applyBorder="1" applyAlignment="1">
      <alignment vertical="center"/>
    </xf>
    <xf numFmtId="4" fontId="27" fillId="0" borderId="3" xfId="0" applyNumberFormat="1" applyFont="1" applyBorder="1" applyAlignment="1">
      <alignment vertical="center"/>
    </xf>
    <xf numFmtId="0" fontId="28" fillId="0" borderId="0" xfId="0" applyFont="1"/>
    <xf numFmtId="0" fontId="27" fillId="0" borderId="3" xfId="0" applyFont="1" applyBorder="1" applyAlignment="1">
      <alignment vertical="center"/>
    </xf>
    <xf numFmtId="4" fontId="27" fillId="0" borderId="3" xfId="0" applyNumberFormat="1" applyFont="1" applyFill="1" applyBorder="1" applyAlignment="1">
      <alignment vertical="center"/>
    </xf>
    <xf numFmtId="0" fontId="28" fillId="0" borderId="0" xfId="0" applyFont="1" applyAlignment="1">
      <alignment wrapText="1"/>
    </xf>
    <xf numFmtId="4" fontId="29" fillId="0" borderId="3" xfId="0" applyNumberFormat="1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8" fillId="9" borderId="0" xfId="0" applyFont="1" applyFill="1"/>
    <xf numFmtId="4" fontId="27" fillId="9" borderId="3" xfId="0" applyNumberFormat="1" applyFont="1" applyFill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3" fontId="30" fillId="0" borderId="0" xfId="0" applyNumberFormat="1" applyFont="1" applyFill="1" applyBorder="1" applyAlignment="1">
      <alignment horizontal="center" vertical="center" wrapText="1"/>
    </xf>
    <xf numFmtId="4" fontId="27" fillId="0" borderId="33" xfId="0" applyNumberFormat="1" applyFont="1" applyFill="1" applyBorder="1" applyAlignment="1">
      <alignment vertical="center"/>
    </xf>
    <xf numFmtId="0" fontId="27" fillId="0" borderId="29" xfId="0" applyFont="1" applyBorder="1" applyAlignment="1">
      <alignment vertical="center"/>
    </xf>
    <xf numFmtId="4" fontId="27" fillId="0" borderId="0" xfId="0" applyNumberFormat="1" applyFont="1" applyFill="1" applyBorder="1" applyAlignment="1">
      <alignment vertical="center"/>
    </xf>
    <xf numFmtId="4" fontId="27" fillId="0" borderId="2" xfId="0" applyNumberFormat="1" applyFont="1" applyFill="1" applyBorder="1" applyAlignment="1">
      <alignment vertical="center"/>
    </xf>
    <xf numFmtId="4" fontId="27" fillId="0" borderId="11" xfId="0" applyNumberFormat="1" applyFont="1" applyFill="1" applyBorder="1" applyAlignment="1">
      <alignment vertical="center"/>
    </xf>
    <xf numFmtId="0" fontId="28" fillId="0" borderId="0" xfId="0" applyFont="1" applyFill="1"/>
    <xf numFmtId="0" fontId="27" fillId="9" borderId="3" xfId="0" applyFont="1" applyFill="1" applyBorder="1" applyAlignment="1">
      <alignment vertical="center"/>
    </xf>
    <xf numFmtId="4" fontId="4" fillId="0" borderId="15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17" fillId="9" borderId="0" xfId="0" applyFont="1" applyFill="1" applyBorder="1" applyAlignment="1">
      <alignment vertical="center" wrapText="1"/>
    </xf>
    <xf numFmtId="4" fontId="10" fillId="9" borderId="0" xfId="0" applyNumberFormat="1" applyFont="1" applyFill="1" applyBorder="1" applyAlignment="1">
      <alignment horizontal="right" vertical="center" wrapText="1"/>
    </xf>
    <xf numFmtId="4" fontId="18" fillId="0" borderId="0" xfId="0" applyNumberFormat="1" applyFont="1" applyFill="1" applyBorder="1" applyAlignment="1">
      <alignment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4" fillId="9" borderId="0" xfId="0" applyNumberFormat="1" applyFont="1" applyFill="1" applyBorder="1" applyAlignment="1">
      <alignment vertical="center"/>
    </xf>
    <xf numFmtId="4" fontId="5" fillId="9" borderId="0" xfId="0" applyNumberFormat="1" applyFont="1" applyFill="1" applyBorder="1" applyAlignment="1">
      <alignment vertical="center"/>
    </xf>
    <xf numFmtId="4" fontId="27" fillId="9" borderId="0" xfId="0" applyNumberFormat="1" applyFont="1" applyFill="1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4" fontId="7" fillId="0" borderId="42" xfId="0" applyNumberFormat="1" applyFont="1" applyBorder="1" applyAlignment="1">
      <alignment horizontal="right" vertical="center" wrapText="1"/>
    </xf>
    <xf numFmtId="3" fontId="7" fillId="14" borderId="38" xfId="0" applyNumberFormat="1" applyFont="1" applyFill="1" applyBorder="1" applyAlignment="1">
      <alignment horizontal="center" vertical="center" wrapText="1"/>
    </xf>
    <xf numFmtId="166" fontId="7" fillId="14" borderId="38" xfId="0" applyNumberFormat="1" applyFont="1" applyFill="1" applyBorder="1" applyAlignment="1">
      <alignment horizontal="right" vertical="center" wrapText="1"/>
    </xf>
    <xf numFmtId="166" fontId="2" fillId="14" borderId="10" xfId="0" applyNumberFormat="1" applyFont="1" applyFill="1" applyBorder="1" applyAlignment="1">
      <alignment horizontal="right" vertical="center" wrapText="1"/>
    </xf>
    <xf numFmtId="166" fontId="2" fillId="14" borderId="37" xfId="0" applyNumberFormat="1" applyFont="1" applyFill="1" applyBorder="1" applyAlignment="1">
      <alignment horizontal="right" vertical="center" wrapText="1"/>
    </xf>
    <xf numFmtId="166" fontId="2" fillId="14" borderId="25" xfId="0" applyNumberFormat="1" applyFont="1" applyFill="1" applyBorder="1" applyAlignment="1">
      <alignment vertical="center"/>
    </xf>
    <xf numFmtId="166" fontId="7" fillId="14" borderId="26" xfId="0" applyNumberFormat="1" applyFont="1" applyFill="1" applyBorder="1" applyAlignment="1">
      <alignment horizontal="right" vertical="center" wrapText="1"/>
    </xf>
    <xf numFmtId="166" fontId="2" fillId="14" borderId="38" xfId="0" applyNumberFormat="1" applyFont="1" applyFill="1" applyBorder="1" applyAlignment="1">
      <alignment horizontal="right" vertical="center" wrapText="1"/>
    </xf>
    <xf numFmtId="166" fontId="2" fillId="25" borderId="38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2" fillId="0" borderId="38" xfId="0" applyFont="1" applyBorder="1" applyAlignment="1">
      <alignment vertical="center" wrapText="1"/>
    </xf>
    <xf numFmtId="0" fontId="2" fillId="15" borderId="38" xfId="0" applyFont="1" applyFill="1" applyBorder="1" applyAlignment="1">
      <alignment vertical="center" wrapText="1"/>
    </xf>
    <xf numFmtId="0" fontId="2" fillId="16" borderId="38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/>
    </xf>
    <xf numFmtId="0" fontId="7" fillId="25" borderId="38" xfId="0" applyNumberFormat="1" applyFont="1" applyFill="1" applyBorder="1" applyAlignment="1">
      <alignment horizontal="center" vertical="center" wrapText="1"/>
    </xf>
    <xf numFmtId="0" fontId="7" fillId="25" borderId="38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0" fontId="7" fillId="7" borderId="10" xfId="0" applyFont="1" applyFill="1" applyBorder="1" applyAlignment="1">
      <alignment vertical="center" wrapText="1"/>
    </xf>
    <xf numFmtId="4" fontId="2" fillId="7" borderId="1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4" fontId="2" fillId="0" borderId="10" xfId="0" applyNumberFormat="1" applyFont="1" applyBorder="1" applyAlignment="1">
      <alignment vertical="center"/>
    </xf>
    <xf numFmtId="4" fontId="2" fillId="2" borderId="10" xfId="0" applyNumberFormat="1" applyFont="1" applyFill="1" applyBorder="1" applyAlignment="1">
      <alignment vertical="center"/>
    </xf>
    <xf numFmtId="4" fontId="2" fillId="0" borderId="10" xfId="0" applyNumberFormat="1" applyFont="1" applyFill="1" applyBorder="1" applyAlignment="1">
      <alignment vertical="center"/>
    </xf>
    <xf numFmtId="0" fontId="2" fillId="7" borderId="10" xfId="0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vertical="center" wrapText="1"/>
    </xf>
    <xf numFmtId="2" fontId="2" fillId="2" borderId="3" xfId="0" applyNumberFormat="1" applyFont="1" applyFill="1" applyBorder="1" applyAlignment="1">
      <alignment vertical="center" wrapText="1"/>
    </xf>
    <xf numFmtId="165" fontId="3" fillId="9" borderId="3" xfId="0" applyNumberFormat="1" applyFont="1" applyFill="1" applyBorder="1" applyAlignment="1">
      <alignment horizontal="right" vertical="center" wrapText="1"/>
    </xf>
    <xf numFmtId="166" fontId="32" fillId="0" borderId="3" xfId="0" applyNumberFormat="1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166" fontId="2" fillId="25" borderId="38" xfId="0" applyNumberFormat="1" applyFont="1" applyFill="1" applyBorder="1" applyAlignment="1">
      <alignment vertical="center"/>
    </xf>
    <xf numFmtId="166" fontId="7" fillId="25" borderId="38" xfId="0" applyNumberFormat="1" applyFont="1" applyFill="1" applyBorder="1" applyAlignment="1">
      <alignment horizontal="right" vertical="center" wrapText="1"/>
    </xf>
    <xf numFmtId="0" fontId="24" fillId="9" borderId="0" xfId="0" applyFont="1" applyFill="1" applyAlignment="1">
      <alignment wrapText="1"/>
    </xf>
    <xf numFmtId="4" fontId="3" fillId="9" borderId="13" xfId="0" applyNumberFormat="1" applyFont="1" applyFill="1" applyBorder="1" applyAlignment="1">
      <alignment vertical="center" wrapText="1"/>
    </xf>
    <xf numFmtId="4" fontId="3" fillId="9" borderId="11" xfId="0" applyNumberFormat="1" applyFont="1" applyFill="1" applyBorder="1" applyAlignment="1">
      <alignment vertical="center" wrapText="1"/>
    </xf>
    <xf numFmtId="4" fontId="0" fillId="0" borderId="0" xfId="0" applyNumberFormat="1"/>
    <xf numFmtId="0" fontId="2" fillId="23" borderId="11" xfId="0" applyFont="1" applyFill="1" applyBorder="1" applyAlignment="1">
      <alignment vertical="center"/>
    </xf>
    <xf numFmtId="0" fontId="2" fillId="23" borderId="3" xfId="0" applyFont="1" applyFill="1" applyBorder="1" applyAlignment="1">
      <alignment vertical="center"/>
    </xf>
    <xf numFmtId="4" fontId="0" fillId="23" borderId="0" xfId="0" applyNumberFormat="1" applyFill="1"/>
    <xf numFmtId="0" fontId="2" fillId="22" borderId="11" xfId="0" applyFont="1" applyFill="1" applyBorder="1" applyAlignment="1">
      <alignment vertical="center"/>
    </xf>
    <xf numFmtId="0" fontId="2" fillId="22" borderId="3" xfId="0" applyFont="1" applyFill="1" applyBorder="1" applyAlignment="1">
      <alignment vertical="center"/>
    </xf>
    <xf numFmtId="166" fontId="0" fillId="22" borderId="0" xfId="0" applyNumberFormat="1" applyFill="1"/>
    <xf numFmtId="166" fontId="2" fillId="22" borderId="3" xfId="0" applyNumberFormat="1" applyFont="1" applyFill="1" applyBorder="1" applyAlignment="1">
      <alignment vertical="center"/>
    </xf>
    <xf numFmtId="0" fontId="0" fillId="22" borderId="0" xfId="0" applyFill="1" applyAlignment="1">
      <alignment wrapText="1"/>
    </xf>
    <xf numFmtId="4" fontId="2" fillId="22" borderId="11" xfId="0" applyNumberFormat="1" applyFont="1" applyFill="1" applyBorder="1" applyAlignment="1">
      <alignment vertical="center"/>
    </xf>
    <xf numFmtId="0" fontId="0" fillId="22" borderId="0" xfId="0" applyFill="1"/>
    <xf numFmtId="166" fontId="2" fillId="22" borderId="11" xfId="0" applyNumberFormat="1" applyFont="1" applyFill="1" applyBorder="1" applyAlignment="1">
      <alignment vertical="center"/>
    </xf>
    <xf numFmtId="4" fontId="2" fillId="22" borderId="3" xfId="0" applyNumberFormat="1" applyFont="1" applyFill="1" applyBorder="1" applyAlignment="1">
      <alignment vertical="center"/>
    </xf>
    <xf numFmtId="164" fontId="7" fillId="22" borderId="3" xfId="0" applyNumberFormat="1" applyFont="1" applyFill="1" applyBorder="1" applyAlignment="1">
      <alignment horizontal="center" vertical="center" wrapText="1"/>
    </xf>
    <xf numFmtId="164" fontId="7" fillId="22" borderId="3" xfId="0" applyNumberFormat="1" applyFont="1" applyFill="1" applyBorder="1" applyAlignment="1">
      <alignment horizontal="right" vertical="center" wrapText="1"/>
    </xf>
    <xf numFmtId="164" fontId="7" fillId="22" borderId="11" xfId="0" applyNumberFormat="1" applyFont="1" applyFill="1" applyBorder="1" applyAlignment="1">
      <alignment horizontal="center" vertical="center" wrapText="1"/>
    </xf>
    <xf numFmtId="166" fontId="2" fillId="22" borderId="0" xfId="0" applyNumberFormat="1" applyFont="1" applyFill="1" applyBorder="1" applyAlignment="1">
      <alignment vertical="center"/>
    </xf>
    <xf numFmtId="0" fontId="2" fillId="22" borderId="0" xfId="0" applyFont="1" applyFill="1" applyBorder="1" applyAlignment="1">
      <alignment vertical="center"/>
    </xf>
    <xf numFmtId="0" fontId="16" fillId="22" borderId="0" xfId="0" applyFont="1" applyFill="1"/>
    <xf numFmtId="4" fontId="0" fillId="22" borderId="0" xfId="0" applyNumberFormat="1" applyFill="1"/>
    <xf numFmtId="168" fontId="2" fillId="23" borderId="11" xfId="0" applyNumberFormat="1" applyFont="1" applyFill="1" applyBorder="1" applyAlignment="1">
      <alignment vertical="center"/>
    </xf>
    <xf numFmtId="168" fontId="2" fillId="23" borderId="3" xfId="0" applyNumberFormat="1" applyFont="1" applyFill="1" applyBorder="1" applyAlignment="1">
      <alignment vertical="center"/>
    </xf>
    <xf numFmtId="168" fontId="0" fillId="23" borderId="0" xfId="0" applyNumberFormat="1" applyFill="1"/>
    <xf numFmtId="168" fontId="0" fillId="23" borderId="0" xfId="0" applyNumberFormat="1" applyFill="1" applyAlignment="1">
      <alignment wrapText="1"/>
    </xf>
    <xf numFmtId="168" fontId="5" fillId="23" borderId="3" xfId="0" applyNumberFormat="1" applyFont="1" applyFill="1" applyBorder="1" applyAlignment="1">
      <alignment vertical="center"/>
    </xf>
    <xf numFmtId="168" fontId="2" fillId="23" borderId="3" xfId="0" applyNumberFormat="1" applyFont="1" applyFill="1" applyBorder="1" applyAlignment="1">
      <alignment vertical="center" wrapText="1"/>
    </xf>
    <xf numFmtId="168" fontId="2" fillId="23" borderId="11" xfId="0" applyNumberFormat="1" applyFont="1" applyFill="1" applyBorder="1" applyAlignment="1">
      <alignment vertical="center" wrapText="1"/>
    </xf>
    <xf numFmtId="168" fontId="2" fillId="23" borderId="0" xfId="0" applyNumberFormat="1" applyFont="1" applyFill="1" applyBorder="1" applyAlignment="1">
      <alignment vertical="center"/>
    </xf>
    <xf numFmtId="168" fontId="16" fillId="23" borderId="0" xfId="0" applyNumberFormat="1" applyFont="1" applyFill="1"/>
    <xf numFmtId="0" fontId="7" fillId="0" borderId="0" xfId="0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vertical="center"/>
    </xf>
    <xf numFmtId="166" fontId="7" fillId="0" borderId="0" xfId="0" applyNumberFormat="1" applyFont="1" applyFill="1" applyBorder="1" applyAlignment="1">
      <alignment horizontal="right" vertical="center" wrapText="1"/>
    </xf>
    <xf numFmtId="168" fontId="0" fillId="0" borderId="0" xfId="0" applyNumberFormat="1" applyFill="1"/>
    <xf numFmtId="166" fontId="0" fillId="0" borderId="0" xfId="0" applyNumberFormat="1" applyFill="1"/>
    <xf numFmtId="4" fontId="3" fillId="9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7" fillId="0" borderId="38" xfId="0" applyFont="1" applyBorder="1" applyAlignment="1">
      <alignment horizontal="center" vertical="center"/>
    </xf>
    <xf numFmtId="4" fontId="2" fillId="0" borderId="38" xfId="0" applyNumberFormat="1" applyFont="1" applyBorder="1" applyAlignment="1">
      <alignment horizontal="left" vertical="center" wrapText="1"/>
    </xf>
    <xf numFmtId="4" fontId="5" fillId="0" borderId="38" xfId="0" applyNumberFormat="1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  <xf numFmtId="43" fontId="2" fillId="0" borderId="38" xfId="2" applyFont="1" applyBorder="1" applyAlignment="1">
      <alignment vertical="center" wrapText="1"/>
    </xf>
    <xf numFmtId="0" fontId="3" fillId="3" borderId="38" xfId="0" applyFont="1" applyFill="1" applyBorder="1" applyAlignment="1">
      <alignment horizontal="center" vertical="center" wrapText="1"/>
    </xf>
    <xf numFmtId="4" fontId="4" fillId="0" borderId="38" xfId="0" applyNumberFormat="1" applyFont="1" applyBorder="1" applyAlignment="1">
      <alignment vertical="center" wrapText="1"/>
    </xf>
    <xf numFmtId="4" fontId="5" fillId="0" borderId="38" xfId="0" applyNumberFormat="1" applyFont="1" applyBorder="1" applyAlignment="1">
      <alignment vertical="center" wrapText="1"/>
    </xf>
    <xf numFmtId="4" fontId="6" fillId="0" borderId="38" xfId="0" applyNumberFormat="1" applyFont="1" applyBorder="1" applyAlignment="1">
      <alignment vertical="center" wrapText="1"/>
    </xf>
    <xf numFmtId="4" fontId="27" fillId="0" borderId="38" xfId="0" applyNumberFormat="1" applyFont="1" applyBorder="1" applyAlignment="1">
      <alignment vertical="center" wrapText="1"/>
    </xf>
    <xf numFmtId="4" fontId="2" fillId="0" borderId="38" xfId="0" applyNumberFormat="1" applyFont="1" applyBorder="1" applyAlignment="1">
      <alignment vertical="center" wrapText="1"/>
    </xf>
    <xf numFmtId="43" fontId="2" fillId="0" borderId="38" xfId="2" applyFont="1" applyBorder="1" applyAlignment="1">
      <alignment vertical="center"/>
    </xf>
    <xf numFmtId="0" fontId="2" fillId="5" borderId="38" xfId="0" applyFont="1" applyFill="1" applyBorder="1" applyAlignment="1">
      <alignment vertical="center" wrapText="1"/>
    </xf>
    <xf numFmtId="2" fontId="2" fillId="5" borderId="38" xfId="0" applyNumberFormat="1" applyFont="1" applyFill="1" applyBorder="1" applyAlignment="1">
      <alignment horizontal="right" vertical="center" wrapText="1"/>
    </xf>
    <xf numFmtId="4" fontId="4" fillId="0" borderId="38" xfId="0" applyNumberFormat="1" applyFont="1" applyBorder="1" applyAlignment="1">
      <alignment vertical="center"/>
    </xf>
    <xf numFmtId="4" fontId="5" fillId="0" borderId="38" xfId="0" applyNumberFormat="1" applyFont="1" applyBorder="1" applyAlignment="1">
      <alignment vertical="center"/>
    </xf>
    <xf numFmtId="4" fontId="6" fillId="0" borderId="38" xfId="0" applyNumberFormat="1" applyFont="1" applyBorder="1" applyAlignment="1">
      <alignment vertical="center"/>
    </xf>
    <xf numFmtId="4" fontId="27" fillId="0" borderId="38" xfId="0" applyNumberFormat="1" applyFont="1" applyBorder="1" applyAlignment="1">
      <alignment vertical="center"/>
    </xf>
    <xf numFmtId="4" fontId="2" fillId="0" borderId="38" xfId="0" applyNumberFormat="1" applyFont="1" applyBorder="1" applyAlignment="1">
      <alignment vertical="center"/>
    </xf>
    <xf numFmtId="2" fontId="2" fillId="6" borderId="38" xfId="0" applyNumberFormat="1" applyFont="1" applyFill="1" applyBorder="1" applyAlignment="1">
      <alignment horizontal="right" vertical="center" wrapText="1"/>
    </xf>
    <xf numFmtId="0" fontId="2" fillId="7" borderId="38" xfId="0" applyFont="1" applyFill="1" applyBorder="1" applyAlignment="1">
      <alignment vertical="center" wrapText="1"/>
    </xf>
    <xf numFmtId="2" fontId="2" fillId="7" borderId="38" xfId="0" applyNumberFormat="1" applyFont="1" applyFill="1" applyBorder="1" applyAlignment="1">
      <alignment horizontal="right" vertical="center" wrapText="1"/>
    </xf>
    <xf numFmtId="2" fontId="2" fillId="0" borderId="38" xfId="0" applyNumberFormat="1" applyFont="1" applyBorder="1" applyAlignment="1">
      <alignment horizontal="right" vertical="center" wrapText="1"/>
    </xf>
    <xf numFmtId="4" fontId="4" fillId="9" borderId="38" xfId="0" applyNumberFormat="1" applyFont="1" applyFill="1" applyBorder="1" applyAlignment="1">
      <alignment vertical="center"/>
    </xf>
    <xf numFmtId="0" fontId="7" fillId="0" borderId="38" xfId="0" applyFont="1" applyBorder="1" applyAlignment="1">
      <alignment vertical="center" wrapText="1"/>
    </xf>
    <xf numFmtId="2" fontId="7" fillId="0" borderId="38" xfId="0" applyNumberFormat="1" applyFont="1" applyBorder="1" applyAlignment="1">
      <alignment horizontal="right" vertical="center" wrapText="1"/>
    </xf>
    <xf numFmtId="0" fontId="2" fillId="0" borderId="38" xfId="0" applyFont="1" applyFill="1" applyBorder="1" applyAlignment="1">
      <alignment vertical="center" wrapText="1"/>
    </xf>
    <xf numFmtId="0" fontId="2" fillId="8" borderId="38" xfId="0" applyFont="1" applyFill="1" applyBorder="1" applyAlignment="1">
      <alignment vertical="center" wrapText="1"/>
    </xf>
    <xf numFmtId="0" fontId="6" fillId="0" borderId="38" xfId="0" applyFont="1" applyBorder="1" applyAlignment="1">
      <alignment vertical="center"/>
    </xf>
    <xf numFmtId="0" fontId="27" fillId="0" borderId="38" xfId="0" applyFont="1" applyBorder="1" applyAlignment="1">
      <alignment vertical="center"/>
    </xf>
    <xf numFmtId="0" fontId="2" fillId="10" borderId="38" xfId="0" applyFont="1" applyFill="1" applyBorder="1" applyAlignment="1">
      <alignment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vertical="center" wrapText="1"/>
    </xf>
    <xf numFmtId="2" fontId="2" fillId="2" borderId="38" xfId="0" applyNumberFormat="1" applyFont="1" applyFill="1" applyBorder="1" applyAlignment="1">
      <alignment horizontal="right" vertical="center" wrapText="1"/>
    </xf>
    <xf numFmtId="4" fontId="4" fillId="0" borderId="38" xfId="0" applyNumberFormat="1" applyFont="1" applyFill="1" applyBorder="1" applyAlignment="1">
      <alignment vertical="center"/>
    </xf>
    <xf numFmtId="4" fontId="5" fillId="0" borderId="38" xfId="0" applyNumberFormat="1" applyFont="1" applyFill="1" applyBorder="1" applyAlignment="1">
      <alignment vertical="center"/>
    </xf>
    <xf numFmtId="4" fontId="6" fillId="0" borderId="38" xfId="0" applyNumberFormat="1" applyFont="1" applyFill="1" applyBorder="1" applyAlignment="1">
      <alignment vertical="center"/>
    </xf>
    <xf numFmtId="4" fontId="27" fillId="0" borderId="38" xfId="0" applyNumberFormat="1" applyFont="1" applyFill="1" applyBorder="1" applyAlignment="1">
      <alignment vertical="center"/>
    </xf>
    <xf numFmtId="4" fontId="2" fillId="0" borderId="38" xfId="0" applyNumberFormat="1" applyFont="1" applyFill="1" applyBorder="1" applyAlignment="1">
      <alignment vertical="center"/>
    </xf>
    <xf numFmtId="43" fontId="2" fillId="0" borderId="38" xfId="2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2" fontId="2" fillId="0" borderId="38" xfId="0" applyNumberFormat="1" applyFont="1" applyFill="1" applyBorder="1" applyAlignment="1">
      <alignment horizontal="right" vertical="center" wrapText="1"/>
    </xf>
    <xf numFmtId="2" fontId="7" fillId="5" borderId="38" xfId="0" applyNumberFormat="1" applyFont="1" applyFill="1" applyBorder="1" applyAlignment="1">
      <alignment horizontal="right" vertical="center" wrapText="1"/>
    </xf>
    <xf numFmtId="0" fontId="7" fillId="0" borderId="38" xfId="0" applyFont="1" applyBorder="1" applyAlignment="1">
      <alignment horizontal="right" vertical="center" wrapText="1"/>
    </xf>
    <xf numFmtId="2" fontId="7" fillId="5" borderId="38" xfId="0" applyNumberFormat="1" applyFont="1" applyFill="1" applyBorder="1" applyAlignment="1">
      <alignment vertical="center" wrapText="1"/>
    </xf>
    <xf numFmtId="2" fontId="7" fillId="0" borderId="38" xfId="0" applyNumberFormat="1" applyFont="1" applyBorder="1" applyAlignment="1">
      <alignment vertical="center" wrapText="1"/>
    </xf>
    <xf numFmtId="0" fontId="7" fillId="11" borderId="38" xfId="0" applyFont="1" applyFill="1" applyBorder="1" applyAlignment="1">
      <alignment horizontal="center" vertical="top" wrapText="1"/>
    </xf>
    <xf numFmtId="0" fontId="2" fillId="11" borderId="38" xfId="0" applyFont="1" applyFill="1" applyBorder="1" applyAlignment="1">
      <alignment vertical="top" wrapText="1"/>
    </xf>
    <xf numFmtId="2" fontId="2" fillId="11" borderId="38" xfId="0" applyNumberFormat="1" applyFont="1" applyFill="1" applyBorder="1" applyAlignment="1">
      <alignment vertical="top" wrapText="1"/>
    </xf>
    <xf numFmtId="2" fontId="2" fillId="11" borderId="38" xfId="0" quotePrefix="1" applyNumberFormat="1" applyFont="1" applyFill="1" applyBorder="1" applyAlignment="1">
      <alignment horizontal="right" vertical="top" wrapText="1"/>
    </xf>
    <xf numFmtId="2" fontId="2" fillId="0" borderId="38" xfId="0" applyNumberFormat="1" applyFont="1" applyFill="1" applyBorder="1" applyAlignment="1">
      <alignment vertical="center" wrapText="1"/>
    </xf>
    <xf numFmtId="4" fontId="11" fillId="0" borderId="38" xfId="0" applyNumberFormat="1" applyFont="1" applyFill="1" applyBorder="1" applyAlignment="1">
      <alignment vertical="center"/>
    </xf>
    <xf numFmtId="2" fontId="2" fillId="6" borderId="38" xfId="0" applyNumberFormat="1" applyFont="1" applyFill="1" applyBorder="1" applyAlignment="1">
      <alignment vertical="center" wrapText="1"/>
    </xf>
    <xf numFmtId="2" fontId="2" fillId="5" borderId="38" xfId="0" applyNumberFormat="1" applyFont="1" applyFill="1" applyBorder="1" applyAlignment="1">
      <alignment vertical="center" wrapText="1"/>
    </xf>
    <xf numFmtId="2" fontId="2" fillId="7" borderId="38" xfId="0" applyNumberFormat="1" applyFont="1" applyFill="1" applyBorder="1" applyAlignment="1">
      <alignment vertical="center" wrapText="1"/>
    </xf>
    <xf numFmtId="2" fontId="2" fillId="0" borderId="38" xfId="0" applyNumberFormat="1" applyFont="1" applyBorder="1" applyAlignment="1">
      <alignment vertical="center" wrapText="1"/>
    </xf>
    <xf numFmtId="0" fontId="2" fillId="5" borderId="38" xfId="0" applyFont="1" applyFill="1" applyBorder="1" applyAlignment="1">
      <alignment horizontal="right" vertical="center" wrapText="1"/>
    </xf>
    <xf numFmtId="0" fontId="2" fillId="6" borderId="38" xfId="0" applyFont="1" applyFill="1" applyBorder="1" applyAlignment="1">
      <alignment horizontal="right" vertical="center" wrapText="1"/>
    </xf>
    <xf numFmtId="43" fontId="7" fillId="23" borderId="38" xfId="2" applyFont="1" applyFill="1" applyBorder="1" applyAlignment="1">
      <alignment horizontal="center" vertical="center" wrapText="1"/>
    </xf>
    <xf numFmtId="43" fontId="7" fillId="0" borderId="38" xfId="2" applyFont="1" applyFill="1" applyBorder="1" applyAlignment="1">
      <alignment horizontal="center" vertical="center" wrapText="1"/>
    </xf>
    <xf numFmtId="0" fontId="7" fillId="5" borderId="38" xfId="0" applyFont="1" applyFill="1" applyBorder="1" applyAlignment="1">
      <alignment vertical="center" wrapText="1"/>
    </xf>
    <xf numFmtId="4" fontId="10" fillId="0" borderId="38" xfId="0" applyNumberFormat="1" applyFont="1" applyFill="1" applyBorder="1" applyAlignment="1">
      <alignment vertical="center"/>
    </xf>
    <xf numFmtId="4" fontId="10" fillId="0" borderId="38" xfId="0" applyNumberFormat="1" applyFont="1" applyBorder="1" applyAlignment="1">
      <alignment vertical="center"/>
    </xf>
    <xf numFmtId="43" fontId="10" fillId="0" borderId="38" xfId="2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0" fontId="2" fillId="0" borderId="38" xfId="0" applyFont="1" applyBorder="1" applyAlignment="1">
      <alignment horizontal="right" vertical="center" wrapText="1"/>
    </xf>
    <xf numFmtId="2" fontId="7" fillId="7" borderId="38" xfId="0" applyNumberFormat="1" applyFont="1" applyFill="1" applyBorder="1" applyAlignment="1">
      <alignment horizontal="right" vertical="center" wrapText="1"/>
    </xf>
    <xf numFmtId="2" fontId="7" fillId="6" borderId="38" xfId="0" applyNumberFormat="1" applyFont="1" applyFill="1" applyBorder="1" applyAlignment="1">
      <alignment horizontal="right" vertical="center" wrapText="1"/>
    </xf>
    <xf numFmtId="0" fontId="3" fillId="0" borderId="38" xfId="0" applyFont="1" applyFill="1" applyBorder="1" applyAlignment="1">
      <alignment horizontal="center" vertical="center" wrapText="1"/>
    </xf>
    <xf numFmtId="2" fontId="7" fillId="0" borderId="38" xfId="0" quotePrefix="1" applyNumberFormat="1" applyFont="1" applyBorder="1" applyAlignment="1">
      <alignment horizontal="right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10" borderId="38" xfId="0" applyFont="1" applyFill="1" applyBorder="1" applyAlignment="1">
      <alignment vertical="center"/>
    </xf>
    <xf numFmtId="0" fontId="2" fillId="4" borderId="38" xfId="0" applyFont="1" applyFill="1" applyBorder="1" applyAlignment="1">
      <alignment vertical="center" wrapText="1"/>
    </xf>
    <xf numFmtId="2" fontId="2" fillId="4" borderId="38" xfId="0" applyNumberFormat="1" applyFont="1" applyFill="1" applyBorder="1" applyAlignment="1">
      <alignment horizontal="right" vertical="center" wrapText="1"/>
    </xf>
    <xf numFmtId="0" fontId="2" fillId="12" borderId="38" xfId="0" applyFont="1" applyFill="1" applyBorder="1" applyAlignment="1">
      <alignment vertical="center" wrapText="1"/>
    </xf>
    <xf numFmtId="2" fontId="2" fillId="12" borderId="38" xfId="0" applyNumberFormat="1" applyFont="1" applyFill="1" applyBorder="1" applyAlignment="1">
      <alignment horizontal="right" vertical="center" wrapText="1"/>
    </xf>
    <xf numFmtId="0" fontId="7" fillId="8" borderId="38" xfId="0" applyFont="1" applyFill="1" applyBorder="1" applyAlignment="1">
      <alignment vertical="center" wrapText="1"/>
    </xf>
    <xf numFmtId="0" fontId="2" fillId="0" borderId="38" xfId="0" applyFont="1" applyBorder="1" applyAlignment="1">
      <alignment horizontal="center" vertical="center" wrapText="1"/>
    </xf>
    <xf numFmtId="4" fontId="2" fillId="0" borderId="38" xfId="0" applyNumberFormat="1" applyFont="1" applyFill="1" applyBorder="1" applyAlignment="1">
      <alignment vertical="center" wrapText="1"/>
    </xf>
    <xf numFmtId="4" fontId="2" fillId="7" borderId="38" xfId="0" applyNumberFormat="1" applyFont="1" applyFill="1" applyBorder="1" applyAlignment="1">
      <alignment vertical="center" wrapText="1"/>
    </xf>
    <xf numFmtId="4" fontId="12" fillId="0" borderId="38" xfId="0" applyNumberFormat="1" applyFont="1" applyFill="1" applyBorder="1" applyAlignment="1">
      <alignment vertical="center"/>
    </xf>
    <xf numFmtId="4" fontId="7" fillId="0" borderId="38" xfId="0" applyNumberFormat="1" applyFont="1" applyFill="1" applyBorder="1" applyAlignment="1">
      <alignment vertical="center" wrapText="1"/>
    </xf>
    <xf numFmtId="4" fontId="13" fillId="0" borderId="38" xfId="0" applyNumberFormat="1" applyFont="1" applyBorder="1" applyAlignment="1">
      <alignment vertical="center"/>
    </xf>
    <xf numFmtId="4" fontId="14" fillId="0" borderId="38" xfId="0" applyNumberFormat="1" applyFont="1" applyBorder="1" applyAlignment="1">
      <alignment vertical="center"/>
    </xf>
    <xf numFmtId="4" fontId="12" fillId="0" borderId="38" xfId="0" applyNumberFormat="1" applyFont="1" applyBorder="1" applyAlignment="1">
      <alignment vertical="center"/>
    </xf>
    <xf numFmtId="4" fontId="29" fillId="0" borderId="38" xfId="0" applyNumberFormat="1" applyFont="1" applyBorder="1" applyAlignment="1">
      <alignment vertical="center"/>
    </xf>
    <xf numFmtId="0" fontId="2" fillId="15" borderId="38" xfId="0" applyFont="1" applyFill="1" applyBorder="1" applyAlignment="1">
      <alignment horizontal="left" vertical="center" wrapText="1"/>
    </xf>
    <xf numFmtId="2" fontId="2" fillId="15" borderId="38" xfId="0" applyNumberFormat="1" applyFont="1" applyFill="1" applyBorder="1" applyAlignment="1">
      <alignment vertical="center" wrapText="1"/>
    </xf>
    <xf numFmtId="0" fontId="2" fillId="16" borderId="38" xfId="0" applyFont="1" applyFill="1" applyBorder="1" applyAlignment="1">
      <alignment horizontal="center" vertical="center" wrapText="1"/>
    </xf>
    <xf numFmtId="0" fontId="2" fillId="16" borderId="38" xfId="0" applyFont="1" applyFill="1" applyBorder="1" applyAlignment="1">
      <alignment horizontal="right" vertical="center" wrapText="1"/>
    </xf>
    <xf numFmtId="0" fontId="7" fillId="14" borderId="38" xfId="0" applyFont="1" applyFill="1" applyBorder="1" applyAlignment="1">
      <alignment horizontal="center" vertical="center"/>
    </xf>
    <xf numFmtId="0" fontId="2" fillId="14" borderId="38" xfId="0" applyFont="1" applyFill="1" applyBorder="1" applyAlignment="1">
      <alignment vertical="center"/>
    </xf>
    <xf numFmtId="0" fontId="2" fillId="14" borderId="38" xfId="0" applyFont="1" applyFill="1" applyBorder="1" applyAlignment="1">
      <alignment horizontal="center" vertical="center"/>
    </xf>
    <xf numFmtId="0" fontId="2" fillId="14" borderId="38" xfId="0" applyFont="1" applyFill="1" applyBorder="1" applyAlignment="1">
      <alignment horizontal="right" vertical="center"/>
    </xf>
    <xf numFmtId="0" fontId="2" fillId="4" borderId="38" xfId="0" applyFont="1" applyFill="1" applyBorder="1" applyAlignment="1">
      <alignment horizontal="left" vertical="center" wrapText="1"/>
    </xf>
    <xf numFmtId="0" fontId="2" fillId="4" borderId="38" xfId="0" applyFont="1" applyFill="1" applyBorder="1" applyAlignment="1">
      <alignment horizontal="right" vertical="center" wrapText="1"/>
    </xf>
    <xf numFmtId="0" fontId="2" fillId="7" borderId="38" xfId="0" applyFont="1" applyFill="1" applyBorder="1" applyAlignment="1">
      <alignment horizontal="left" vertical="center" wrapText="1"/>
    </xf>
    <xf numFmtId="0" fontId="2" fillId="7" borderId="38" xfId="0" applyFont="1" applyFill="1" applyBorder="1" applyAlignment="1">
      <alignment horizontal="right" vertical="center" wrapText="1"/>
    </xf>
    <xf numFmtId="0" fontId="2" fillId="9" borderId="38" xfId="0" applyFont="1" applyFill="1" applyBorder="1" applyAlignment="1">
      <alignment vertical="center" wrapText="1"/>
    </xf>
    <xf numFmtId="2" fontId="2" fillId="9" borderId="38" xfId="0" quotePrefix="1" applyNumberFormat="1" applyFont="1" applyFill="1" applyBorder="1" applyAlignment="1">
      <alignment vertical="center" wrapText="1"/>
    </xf>
    <xf numFmtId="2" fontId="2" fillId="9" borderId="38" xfId="0" applyNumberFormat="1" applyFont="1" applyFill="1" applyBorder="1" applyAlignment="1">
      <alignment vertical="center" wrapText="1"/>
    </xf>
    <xf numFmtId="164" fontId="7" fillId="0" borderId="38" xfId="0" applyNumberFormat="1" applyFont="1" applyBorder="1" applyAlignment="1">
      <alignment horizontal="center" vertical="center" wrapText="1"/>
    </xf>
    <xf numFmtId="0" fontId="27" fillId="0" borderId="38" xfId="0" applyNumberFormat="1" applyFont="1" applyBorder="1" applyAlignment="1">
      <alignment horizontal="center" vertical="center" wrapText="1"/>
    </xf>
    <xf numFmtId="165" fontId="3" fillId="0" borderId="38" xfId="0" applyNumberFormat="1" applyFont="1" applyBorder="1" applyAlignment="1">
      <alignment horizontal="center" vertical="center" wrapText="1"/>
    </xf>
    <xf numFmtId="2" fontId="2" fillId="9" borderId="38" xfId="0" applyNumberFormat="1" applyFont="1" applyFill="1" applyBorder="1" applyAlignment="1">
      <alignment horizontal="right" vertical="center" wrapText="1"/>
    </xf>
    <xf numFmtId="164" fontId="29" fillId="0" borderId="38" xfId="0" applyNumberFormat="1" applyFont="1" applyBorder="1" applyAlignment="1">
      <alignment horizontal="center" vertical="center" wrapText="1"/>
    </xf>
    <xf numFmtId="4" fontId="15" fillId="0" borderId="38" xfId="0" applyNumberFormat="1" applyFont="1" applyFill="1" applyBorder="1" applyAlignment="1">
      <alignment vertical="center"/>
    </xf>
    <xf numFmtId="4" fontId="27" fillId="9" borderId="38" xfId="0" applyNumberFormat="1" applyFont="1" applyFill="1" applyBorder="1" applyAlignment="1">
      <alignment vertical="center"/>
    </xf>
    <xf numFmtId="2" fontId="2" fillId="16" borderId="38" xfId="0" applyNumberFormat="1" applyFont="1" applyFill="1" applyBorder="1" applyAlignment="1">
      <alignment vertical="center" wrapText="1"/>
    </xf>
    <xf numFmtId="2" fontId="2" fillId="16" borderId="38" xfId="0" applyNumberFormat="1" applyFont="1" applyFill="1" applyBorder="1" applyAlignment="1">
      <alignment horizontal="right" vertical="center" wrapText="1"/>
    </xf>
    <xf numFmtId="0" fontId="9" fillId="9" borderId="38" xfId="0" applyFont="1" applyFill="1" applyBorder="1" applyAlignment="1">
      <alignment vertical="center" wrapText="1"/>
    </xf>
    <xf numFmtId="0" fontId="10" fillId="9" borderId="38" xfId="0" applyFont="1" applyFill="1" applyBorder="1" applyAlignment="1">
      <alignment vertical="center" wrapText="1"/>
    </xf>
    <xf numFmtId="0" fontId="2" fillId="9" borderId="38" xfId="0" applyFont="1" applyFill="1" applyBorder="1" applyAlignment="1">
      <alignment horizontal="right" vertical="center" wrapText="1"/>
    </xf>
    <xf numFmtId="0" fontId="0" fillId="0" borderId="38" xfId="0" applyBorder="1"/>
    <xf numFmtId="0" fontId="28" fillId="0" borderId="38" xfId="0" applyFont="1" applyBorder="1"/>
    <xf numFmtId="2" fontId="7" fillId="9" borderId="38" xfId="0" applyNumberFormat="1" applyFont="1" applyFill="1" applyBorder="1" applyAlignment="1">
      <alignment horizontal="right" vertical="center" wrapText="1"/>
    </xf>
    <xf numFmtId="4" fontId="2" fillId="0" borderId="38" xfId="0" applyNumberFormat="1" applyFont="1" applyFill="1" applyBorder="1" applyAlignment="1">
      <alignment horizontal="right" vertical="center" wrapText="1"/>
    </xf>
    <xf numFmtId="4" fontId="7" fillId="0" borderId="38" xfId="0" applyNumberFormat="1" applyFont="1" applyFill="1" applyBorder="1" applyAlignment="1">
      <alignment horizontal="right" vertical="center" wrapText="1"/>
    </xf>
    <xf numFmtId="0" fontId="7" fillId="2" borderId="38" xfId="0" applyFont="1" applyFill="1" applyBorder="1" applyAlignment="1">
      <alignment vertical="center" wrapText="1"/>
    </xf>
    <xf numFmtId="0" fontId="7" fillId="2" borderId="38" xfId="0" quotePrefix="1" applyFont="1" applyFill="1" applyBorder="1" applyAlignment="1">
      <alignment horizontal="center" vertical="center" wrapText="1"/>
    </xf>
    <xf numFmtId="4" fontId="2" fillId="2" borderId="38" xfId="0" applyNumberFormat="1" applyFont="1" applyFill="1" applyBorder="1" applyAlignment="1">
      <alignment horizontal="right" vertical="center" wrapText="1"/>
    </xf>
    <xf numFmtId="0" fontId="2" fillId="2" borderId="38" xfId="0" quotePrefix="1" applyFont="1" applyFill="1" applyBorder="1" applyAlignment="1">
      <alignment horizontal="center" vertical="center" wrapText="1"/>
    </xf>
    <xf numFmtId="4" fontId="7" fillId="0" borderId="38" xfId="0" applyNumberFormat="1" applyFont="1" applyBorder="1" applyAlignment="1">
      <alignment horizontal="right" vertical="center" wrapText="1"/>
    </xf>
    <xf numFmtId="0" fontId="7" fillId="0" borderId="38" xfId="0" applyFont="1" applyFill="1" applyBorder="1" applyAlignment="1">
      <alignment horizontal="center" vertical="top" wrapText="1"/>
    </xf>
    <xf numFmtId="0" fontId="2" fillId="0" borderId="38" xfId="0" applyFont="1" applyFill="1" applyBorder="1" applyAlignment="1">
      <alignment vertical="top" wrapText="1"/>
    </xf>
    <xf numFmtId="0" fontId="2" fillId="0" borderId="38" xfId="0" quotePrefix="1" applyFont="1" applyFill="1" applyBorder="1" applyAlignment="1">
      <alignment horizontal="right" vertical="top" wrapText="1"/>
    </xf>
    <xf numFmtId="0" fontId="7" fillId="0" borderId="38" xfId="0" applyFont="1" applyFill="1" applyBorder="1" applyAlignment="1">
      <alignment vertical="top" wrapText="1"/>
    </xf>
    <xf numFmtId="0" fontId="7" fillId="0" borderId="38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top" wrapText="1"/>
    </xf>
    <xf numFmtId="0" fontId="16" fillId="0" borderId="38" xfId="0" applyFont="1" applyFill="1" applyBorder="1" applyAlignment="1">
      <alignment horizontal="center" vertical="top" wrapText="1"/>
    </xf>
    <xf numFmtId="4" fontId="2" fillId="0" borderId="38" xfId="0" applyNumberFormat="1" applyFont="1" applyFill="1" applyBorder="1" applyAlignment="1">
      <alignment vertical="top" wrapText="1"/>
    </xf>
    <xf numFmtId="4" fontId="7" fillId="0" borderId="38" xfId="0" applyNumberFormat="1" applyFont="1" applyFill="1" applyBorder="1" applyAlignment="1">
      <alignment horizontal="right" vertical="top" wrapText="1"/>
    </xf>
    <xf numFmtId="0" fontId="7" fillId="8" borderId="38" xfId="0" applyFont="1" applyFill="1" applyBorder="1" applyAlignment="1">
      <alignment vertical="top" wrapText="1"/>
    </xf>
    <xf numFmtId="43" fontId="0" fillId="0" borderId="38" xfId="2" applyFont="1" applyBorder="1"/>
    <xf numFmtId="0" fontId="7" fillId="0" borderId="38" xfId="0" applyFont="1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7" fillId="0" borderId="38" xfId="0" applyFont="1" applyBorder="1" applyAlignment="1">
      <alignment vertical="top" wrapText="1"/>
    </xf>
    <xf numFmtId="0" fontId="25" fillId="6" borderId="38" xfId="0" applyFont="1" applyFill="1" applyBorder="1" applyAlignment="1">
      <alignment horizontal="center" vertical="top" wrapText="1"/>
    </xf>
    <xf numFmtId="0" fontId="2" fillId="6" borderId="38" xfId="0" applyFont="1" applyFill="1" applyBorder="1" applyAlignment="1">
      <alignment vertical="top" wrapText="1"/>
    </xf>
    <xf numFmtId="2" fontId="2" fillId="0" borderId="38" xfId="0" applyNumberFormat="1" applyFont="1" applyFill="1" applyBorder="1" applyAlignment="1">
      <alignment vertical="top" wrapText="1"/>
    </xf>
    <xf numFmtId="4" fontId="2" fillId="0" borderId="38" xfId="0" applyNumberFormat="1" applyFont="1" applyFill="1" applyBorder="1" applyAlignment="1">
      <alignment horizontal="right" vertical="top" wrapText="1"/>
    </xf>
    <xf numFmtId="0" fontId="7" fillId="7" borderId="38" xfId="0" applyFont="1" applyFill="1" applyBorder="1" applyAlignment="1">
      <alignment horizontal="center" vertical="top" wrapText="1"/>
    </xf>
    <xf numFmtId="0" fontId="2" fillId="7" borderId="38" xfId="0" applyFont="1" applyFill="1" applyBorder="1" applyAlignment="1">
      <alignment vertical="top" wrapText="1"/>
    </xf>
    <xf numFmtId="4" fontId="2" fillId="7" borderId="38" xfId="0" applyNumberFormat="1" applyFont="1" applyFill="1" applyBorder="1" applyAlignment="1">
      <alignment horizontal="right" vertical="top" wrapText="1"/>
    </xf>
    <xf numFmtId="4" fontId="2" fillId="0" borderId="38" xfId="0" quotePrefix="1" applyNumberFormat="1" applyFont="1" applyFill="1" applyBorder="1" applyAlignment="1">
      <alignment horizontal="right" vertical="top" wrapText="1"/>
    </xf>
    <xf numFmtId="0" fontId="7" fillId="6" borderId="38" xfId="0" applyFont="1" applyFill="1" applyBorder="1" applyAlignment="1">
      <alignment horizontal="center" vertical="top" wrapText="1"/>
    </xf>
    <xf numFmtId="4" fontId="2" fillId="6" borderId="38" xfId="0" applyNumberFormat="1" applyFont="1" applyFill="1" applyBorder="1" applyAlignment="1">
      <alignment horizontal="right" vertical="top" wrapText="1"/>
    </xf>
    <xf numFmtId="0" fontId="25" fillId="20" borderId="38" xfId="0" applyFont="1" applyFill="1" applyBorder="1" applyAlignment="1">
      <alignment horizontal="center" vertical="top" wrapText="1"/>
    </xf>
    <xf numFmtId="0" fontId="2" fillId="20" borderId="38" xfId="0" applyFont="1" applyFill="1" applyBorder="1" applyAlignment="1">
      <alignment vertical="top" wrapText="1"/>
    </xf>
    <xf numFmtId="4" fontId="2" fillId="20" borderId="38" xfId="0" applyNumberFormat="1" applyFont="1" applyFill="1" applyBorder="1" applyAlignment="1">
      <alignment horizontal="right" vertical="top" wrapText="1"/>
    </xf>
    <xf numFmtId="4" fontId="2" fillId="20" borderId="38" xfId="0" quotePrefix="1" applyNumberFormat="1" applyFont="1" applyFill="1" applyBorder="1" applyAlignment="1">
      <alignment horizontal="right" vertical="top" wrapText="1"/>
    </xf>
    <xf numFmtId="0" fontId="7" fillId="21" borderId="38" xfId="0" applyFont="1" applyFill="1" applyBorder="1" applyAlignment="1">
      <alignment horizontal="center" vertical="top" wrapText="1"/>
    </xf>
    <xf numFmtId="0" fontId="2" fillId="21" borderId="38" xfId="0" applyFont="1" applyFill="1" applyBorder="1" applyAlignment="1">
      <alignment vertical="top" wrapText="1"/>
    </xf>
    <xf numFmtId="0" fontId="7" fillId="2" borderId="38" xfId="0" applyFont="1" applyFill="1" applyBorder="1" applyAlignment="1">
      <alignment horizontal="center" vertical="top" wrapText="1"/>
    </xf>
    <xf numFmtId="0" fontId="2" fillId="2" borderId="38" xfId="0" applyFont="1" applyFill="1" applyBorder="1" applyAlignment="1">
      <alignment vertical="top" wrapText="1"/>
    </xf>
    <xf numFmtId="4" fontId="2" fillId="2" borderId="38" xfId="0" applyNumberFormat="1" applyFont="1" applyFill="1" applyBorder="1" applyAlignment="1">
      <alignment horizontal="right" vertical="top" wrapText="1"/>
    </xf>
    <xf numFmtId="4" fontId="2" fillId="2" borderId="38" xfId="0" quotePrefix="1" applyNumberFormat="1" applyFont="1" applyFill="1" applyBorder="1" applyAlignment="1">
      <alignment horizontal="right" vertical="top" wrapText="1"/>
    </xf>
    <xf numFmtId="0" fontId="18" fillId="0" borderId="38" xfId="0" applyFont="1" applyBorder="1"/>
    <xf numFmtId="4" fontId="7" fillId="0" borderId="38" xfId="0" applyNumberFormat="1" applyFont="1" applyBorder="1" applyAlignment="1">
      <alignment horizontal="right" vertical="top" wrapText="1"/>
    </xf>
    <xf numFmtId="0" fontId="3" fillId="3" borderId="38" xfId="1" applyFont="1" applyFill="1" applyBorder="1" applyAlignment="1">
      <alignment horizontal="center" vertical="center" wrapText="1"/>
    </xf>
    <xf numFmtId="4" fontId="4" fillId="0" borderId="38" xfId="1" applyNumberFormat="1" applyFont="1" applyBorder="1" applyAlignment="1">
      <alignment vertical="center" wrapText="1"/>
    </xf>
    <xf numFmtId="4" fontId="5" fillId="0" borderId="38" xfId="1" applyNumberFormat="1" applyFont="1" applyBorder="1" applyAlignment="1">
      <alignment vertical="center" wrapText="1"/>
    </xf>
    <xf numFmtId="4" fontId="6" fillId="0" borderId="38" xfId="1" applyNumberFormat="1" applyFont="1" applyBorder="1" applyAlignment="1">
      <alignment vertical="center" wrapText="1"/>
    </xf>
    <xf numFmtId="4" fontId="27" fillId="0" borderId="38" xfId="1" applyNumberFormat="1" applyFont="1" applyBorder="1" applyAlignment="1">
      <alignment vertical="center" wrapText="1"/>
    </xf>
    <xf numFmtId="4" fontId="2" fillId="0" borderId="38" xfId="1" applyNumberFormat="1" applyFont="1" applyBorder="1" applyAlignment="1">
      <alignment vertical="center" wrapText="1"/>
    </xf>
    <xf numFmtId="43" fontId="2" fillId="10" borderId="38" xfId="2" applyFont="1" applyFill="1" applyBorder="1" applyAlignment="1">
      <alignment vertical="center"/>
    </xf>
    <xf numFmtId="0" fontId="7" fillId="20" borderId="38" xfId="0" applyFont="1" applyFill="1" applyBorder="1" applyAlignment="1">
      <alignment horizontal="center" vertical="top" wrapText="1"/>
    </xf>
    <xf numFmtId="4" fontId="4" fillId="0" borderId="38" xfId="1" applyNumberFormat="1" applyFont="1" applyBorder="1" applyAlignment="1">
      <alignment vertical="center"/>
    </xf>
    <xf numFmtId="4" fontId="5" fillId="0" borderId="38" xfId="1" applyNumberFormat="1" applyFont="1" applyBorder="1" applyAlignment="1">
      <alignment vertical="center"/>
    </xf>
    <xf numFmtId="4" fontId="6" fillId="0" borderId="38" xfId="1" applyNumberFormat="1" applyFont="1" applyBorder="1" applyAlignment="1">
      <alignment vertical="center"/>
    </xf>
    <xf numFmtId="4" fontId="27" fillId="0" borderId="38" xfId="1" applyNumberFormat="1" applyFont="1" applyBorder="1" applyAlignment="1">
      <alignment vertical="center"/>
    </xf>
    <xf numFmtId="4" fontId="2" fillId="0" borderId="38" xfId="1" applyNumberFormat="1" applyFont="1" applyBorder="1" applyAlignment="1">
      <alignment vertical="center"/>
    </xf>
    <xf numFmtId="0" fontId="7" fillId="0" borderId="38" xfId="1" applyFont="1" applyBorder="1" applyAlignment="1">
      <alignment horizontal="center" vertical="center" wrapText="1"/>
    </xf>
    <xf numFmtId="0" fontId="7" fillId="0" borderId="38" xfId="1" applyFont="1" applyBorder="1" applyAlignment="1">
      <alignment vertical="center" wrapText="1"/>
    </xf>
    <xf numFmtId="2" fontId="7" fillId="0" borderId="38" xfId="1" applyNumberFormat="1" applyFont="1" applyBorder="1" applyAlignment="1">
      <alignment horizontal="right" vertical="center" wrapText="1"/>
    </xf>
    <xf numFmtId="0" fontId="2" fillId="0" borderId="38" xfId="1" applyFont="1" applyBorder="1" applyAlignment="1">
      <alignment vertical="center"/>
    </xf>
    <xf numFmtId="0" fontId="2" fillId="0" borderId="38" xfId="1" applyFont="1" applyFill="1" applyBorder="1" applyAlignment="1">
      <alignment vertical="center" wrapText="1"/>
    </xf>
    <xf numFmtId="0" fontId="4" fillId="0" borderId="38" xfId="0" applyFont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8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2" fillId="23" borderId="38" xfId="2" applyFont="1" applyFill="1" applyBorder="1" applyAlignment="1">
      <alignment horizontal="center" vertical="center" wrapText="1"/>
    </xf>
    <xf numFmtId="43" fontId="2" fillId="23" borderId="38" xfId="2" applyFont="1" applyFill="1" applyBorder="1" applyAlignment="1">
      <alignment horizontal="center" vertical="center"/>
    </xf>
    <xf numFmtId="4" fontId="2" fillId="23" borderId="38" xfId="0" applyNumberFormat="1" applyFont="1" applyFill="1" applyBorder="1" applyAlignment="1">
      <alignment horizontal="center" vertical="center"/>
    </xf>
    <xf numFmtId="43" fontId="16" fillId="23" borderId="38" xfId="2" applyFont="1" applyFill="1" applyBorder="1" applyAlignment="1">
      <alignment horizontal="center"/>
    </xf>
    <xf numFmtId="43" fontId="10" fillId="23" borderId="38" xfId="2" applyFont="1" applyFill="1" applyBorder="1" applyAlignment="1">
      <alignment horizontal="center" vertical="center"/>
    </xf>
    <xf numFmtId="4" fontId="2" fillId="9" borderId="38" xfId="0" applyNumberFormat="1" applyFont="1" applyFill="1" applyBorder="1" applyAlignment="1">
      <alignment horizontal="center" vertical="center"/>
    </xf>
    <xf numFmtId="43" fontId="2" fillId="9" borderId="38" xfId="2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2" fillId="8" borderId="38" xfId="0" applyFont="1" applyFill="1" applyBorder="1" applyAlignment="1">
      <alignment vertical="center" wrapText="1"/>
    </xf>
    <xf numFmtId="0" fontId="2" fillId="0" borderId="3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0" fillId="27" borderId="0" xfId="0" applyFill="1"/>
    <xf numFmtId="0" fontId="28" fillId="27" borderId="0" xfId="0" applyFont="1" applyFill="1"/>
    <xf numFmtId="0" fontId="2" fillId="27" borderId="0" xfId="0" applyFont="1" applyFill="1" applyBorder="1" applyAlignment="1">
      <alignment vertical="center"/>
    </xf>
    <xf numFmtId="166" fontId="0" fillId="27" borderId="0" xfId="0" applyNumberFormat="1" applyFill="1"/>
    <xf numFmtId="4" fontId="16" fillId="9" borderId="0" xfId="0" applyNumberFormat="1" applyFont="1" applyFill="1"/>
    <xf numFmtId="4" fontId="0" fillId="9" borderId="0" xfId="0" applyNumberFormat="1" applyFill="1"/>
    <xf numFmtId="4" fontId="3" fillId="9" borderId="4" xfId="0" applyNumberFormat="1" applyFont="1" applyFill="1" applyBorder="1" applyAlignment="1">
      <alignment vertical="center"/>
    </xf>
    <xf numFmtId="4" fontId="8" fillId="9" borderId="20" xfId="0" applyNumberFormat="1" applyFont="1" applyFill="1" applyBorder="1" applyAlignment="1">
      <alignment vertical="center"/>
    </xf>
    <xf numFmtId="4" fontId="3" fillId="9" borderId="42" xfId="0" applyNumberFormat="1" applyFont="1" applyFill="1" applyBorder="1" applyAlignment="1">
      <alignment vertical="center" wrapText="1"/>
    </xf>
    <xf numFmtId="4" fontId="3" fillId="9" borderId="29" xfId="0" applyNumberFormat="1" applyFont="1" applyFill="1" applyBorder="1" applyAlignment="1">
      <alignment vertical="center" wrapText="1"/>
    </xf>
    <xf numFmtId="4" fontId="0" fillId="27" borderId="38" xfId="0" applyNumberFormat="1" applyFill="1" applyBorder="1"/>
    <xf numFmtId="166" fontId="0" fillId="27" borderId="38" xfId="0" applyNumberFormat="1" applyFill="1" applyBorder="1"/>
    <xf numFmtId="0" fontId="2" fillId="27" borderId="2" xfId="0" applyFont="1" applyFill="1" applyBorder="1" applyAlignment="1">
      <alignment vertical="center"/>
    </xf>
    <xf numFmtId="0" fontId="2" fillId="27" borderId="3" xfId="0" applyFont="1" applyFill="1" applyBorder="1" applyAlignment="1">
      <alignment vertical="center"/>
    </xf>
    <xf numFmtId="0" fontId="2" fillId="26" borderId="3" xfId="0" applyFont="1" applyFill="1" applyBorder="1" applyAlignment="1">
      <alignment vertical="center"/>
    </xf>
    <xf numFmtId="0" fontId="2" fillId="26" borderId="2" xfId="0" applyFont="1" applyFill="1" applyBorder="1" applyAlignment="1">
      <alignment vertical="center"/>
    </xf>
    <xf numFmtId="4" fontId="2" fillId="27" borderId="23" xfId="0" applyNumberFormat="1" applyFont="1" applyFill="1" applyBorder="1" applyAlignment="1">
      <alignment vertical="center"/>
    </xf>
    <xf numFmtId="4" fontId="3" fillId="26" borderId="46" xfId="0" applyNumberFormat="1" applyFont="1" applyFill="1" applyBorder="1" applyAlignment="1">
      <alignment vertical="center"/>
    </xf>
    <xf numFmtId="4" fontId="8" fillId="26" borderId="47" xfId="0" applyNumberFormat="1" applyFont="1" applyFill="1" applyBorder="1" applyAlignment="1">
      <alignment vertical="center"/>
    </xf>
    <xf numFmtId="4" fontId="3" fillId="26" borderId="48" xfId="0" applyNumberFormat="1" applyFont="1" applyFill="1" applyBorder="1" applyAlignment="1">
      <alignment vertical="center" wrapText="1"/>
    </xf>
    <xf numFmtId="4" fontId="3" fillId="26" borderId="44" xfId="0" applyNumberFormat="1" applyFont="1" applyFill="1" applyBorder="1" applyAlignment="1">
      <alignment vertical="center" wrapText="1"/>
    </xf>
    <xf numFmtId="4" fontId="0" fillId="26" borderId="44" xfId="0" applyNumberFormat="1" applyFill="1" applyBorder="1"/>
    <xf numFmtId="0" fontId="2" fillId="25" borderId="13" xfId="0" applyFont="1" applyFill="1" applyBorder="1" applyAlignment="1">
      <alignment vertical="center"/>
    </xf>
    <xf numFmtId="4" fontId="2" fillId="25" borderId="38" xfId="0" applyNumberFormat="1" applyFont="1" applyFill="1" applyBorder="1" applyAlignment="1">
      <alignment vertical="center"/>
    </xf>
    <xf numFmtId="4" fontId="2" fillId="25" borderId="38" xfId="0" applyNumberFormat="1" applyFont="1" applyFill="1" applyBorder="1" applyAlignment="1">
      <alignment horizontal="center" vertical="center"/>
    </xf>
    <xf numFmtId="166" fontId="0" fillId="25" borderId="38" xfId="0" applyNumberFormat="1" applyFill="1" applyBorder="1"/>
    <xf numFmtId="4" fontId="0" fillId="25" borderId="38" xfId="0" applyNumberFormat="1" applyFill="1" applyBorder="1"/>
    <xf numFmtId="0" fontId="2" fillId="25" borderId="2" xfId="0" applyFont="1" applyFill="1" applyBorder="1" applyAlignment="1">
      <alignment vertical="center"/>
    </xf>
    <xf numFmtId="0" fontId="2" fillId="25" borderId="3" xfId="0" applyFont="1" applyFill="1" applyBorder="1" applyAlignment="1">
      <alignment vertical="center"/>
    </xf>
    <xf numFmtId="166" fontId="0" fillId="27" borderId="43" xfId="0" applyNumberFormat="1" applyFill="1" applyBorder="1"/>
    <xf numFmtId="166" fontId="0" fillId="26" borderId="43" xfId="0" applyNumberFormat="1" applyFill="1" applyBorder="1"/>
    <xf numFmtId="0" fontId="2" fillId="0" borderId="49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0" fillId="27" borderId="0" xfId="0" applyFill="1" applyBorder="1"/>
    <xf numFmtId="0" fontId="2" fillId="26" borderId="0" xfId="0" applyFont="1" applyFill="1" applyBorder="1" applyAlignment="1">
      <alignment vertical="center"/>
    </xf>
    <xf numFmtId="4" fontId="0" fillId="27" borderId="30" xfId="0" applyNumberFormat="1" applyFill="1" applyBorder="1"/>
    <xf numFmtId="166" fontId="0" fillId="27" borderId="30" xfId="0" applyNumberFormat="1" applyFill="1" applyBorder="1"/>
    <xf numFmtId="4" fontId="0" fillId="26" borderId="30" xfId="0" applyNumberFormat="1" applyFill="1" applyBorder="1"/>
    <xf numFmtId="43" fontId="2" fillId="9" borderId="38" xfId="2" applyFont="1" applyFill="1" applyBorder="1" applyAlignment="1">
      <alignment vertical="center"/>
    </xf>
    <xf numFmtId="0" fontId="2" fillId="9" borderId="38" xfId="0" applyFont="1" applyFill="1" applyBorder="1" applyAlignment="1">
      <alignment vertical="center"/>
    </xf>
    <xf numFmtId="8" fontId="2" fillId="9" borderId="38" xfId="2" applyNumberFormat="1" applyFont="1" applyFill="1" applyBorder="1" applyAlignment="1">
      <alignment vertical="center"/>
    </xf>
    <xf numFmtId="166" fontId="0" fillId="10" borderId="43" xfId="0" applyNumberFormat="1" applyFill="1" applyBorder="1"/>
    <xf numFmtId="4" fontId="2" fillId="9" borderId="38" xfId="1" applyNumberFormat="1" applyFont="1" applyFill="1" applyBorder="1" applyAlignment="1">
      <alignment horizontal="center" vertical="center"/>
    </xf>
    <xf numFmtId="4" fontId="2" fillId="9" borderId="38" xfId="0" applyNumberFormat="1" applyFont="1" applyFill="1" applyBorder="1" applyAlignment="1">
      <alignment vertical="center"/>
    </xf>
    <xf numFmtId="43" fontId="2" fillId="10" borderId="38" xfId="2" applyNumberFormat="1" applyFont="1" applyFill="1" applyBorder="1" applyAlignment="1">
      <alignment vertical="center"/>
    </xf>
    <xf numFmtId="4" fontId="0" fillId="28" borderId="38" xfId="0" applyNumberFormat="1" applyFill="1" applyBorder="1"/>
    <xf numFmtId="166" fontId="0" fillId="28" borderId="38" xfId="0" applyNumberFormat="1" applyFill="1" applyBorder="1"/>
    <xf numFmtId="0" fontId="2" fillId="28" borderId="2" xfId="0" applyFont="1" applyFill="1" applyBorder="1" applyAlignment="1">
      <alignment vertical="center"/>
    </xf>
    <xf numFmtId="0" fontId="2" fillId="28" borderId="3" xfId="0" applyFont="1" applyFill="1" applyBorder="1" applyAlignment="1">
      <alignment vertical="center"/>
    </xf>
    <xf numFmtId="0" fontId="2" fillId="9" borderId="13" xfId="0" applyFont="1" applyFill="1" applyBorder="1" applyAlignment="1">
      <alignment vertical="center"/>
    </xf>
    <xf numFmtId="4" fontId="0" fillId="9" borderId="38" xfId="0" applyNumberFormat="1" applyFill="1" applyBorder="1"/>
    <xf numFmtId="166" fontId="0" fillId="9" borderId="0" xfId="0" applyNumberFormat="1" applyFill="1"/>
    <xf numFmtId="4" fontId="3" fillId="9" borderId="23" xfId="0" applyNumberFormat="1" applyFont="1" applyFill="1" applyBorder="1" applyAlignment="1">
      <alignment vertical="center"/>
    </xf>
    <xf numFmtId="4" fontId="8" fillId="9" borderId="33" xfId="0" applyNumberFormat="1" applyFont="1" applyFill="1" applyBorder="1" applyAlignment="1">
      <alignment vertical="center"/>
    </xf>
    <xf numFmtId="4" fontId="3" fillId="9" borderId="40" xfId="0" applyNumberFormat="1" applyFont="1" applyFill="1" applyBorder="1" applyAlignment="1">
      <alignment vertical="center" wrapText="1"/>
    </xf>
    <xf numFmtId="4" fontId="3" fillId="9" borderId="15" xfId="0" applyNumberFormat="1" applyFont="1" applyFill="1" applyBorder="1" applyAlignment="1">
      <alignment vertical="center" wrapText="1"/>
    </xf>
    <xf numFmtId="166" fontId="0" fillId="9" borderId="38" xfId="0" applyNumberFormat="1" applyFill="1" applyBorder="1"/>
    <xf numFmtId="4" fontId="0" fillId="10" borderId="38" xfId="0" applyNumberFormat="1" applyFill="1" applyBorder="1"/>
    <xf numFmtId="166" fontId="0" fillId="10" borderId="38" xfId="0" applyNumberFormat="1" applyFill="1" applyBorder="1"/>
    <xf numFmtId="4" fontId="2" fillId="10" borderId="23" xfId="0" applyNumberFormat="1" applyFont="1" applyFill="1" applyBorder="1" applyAlignment="1">
      <alignment vertical="center"/>
    </xf>
    <xf numFmtId="0" fontId="0" fillId="10" borderId="0" xfId="0" applyFill="1"/>
    <xf numFmtId="0" fontId="28" fillId="10" borderId="0" xfId="0" applyFont="1" applyFill="1"/>
    <xf numFmtId="0" fontId="2" fillId="10" borderId="0" xfId="0" applyFont="1" applyFill="1" applyBorder="1" applyAlignment="1">
      <alignment vertical="center"/>
    </xf>
    <xf numFmtId="166" fontId="0" fillId="10" borderId="0" xfId="0" applyNumberFormat="1" applyFill="1"/>
    <xf numFmtId="4" fontId="3" fillId="10" borderId="46" xfId="0" applyNumberFormat="1" applyFont="1" applyFill="1" applyBorder="1" applyAlignment="1">
      <alignment vertical="center"/>
    </xf>
    <xf numFmtId="4" fontId="8" fillId="10" borderId="47" xfId="0" applyNumberFormat="1" applyFont="1" applyFill="1" applyBorder="1" applyAlignment="1">
      <alignment vertical="center"/>
    </xf>
    <xf numFmtId="4" fontId="3" fillId="10" borderId="48" xfId="0" applyNumberFormat="1" applyFont="1" applyFill="1" applyBorder="1" applyAlignment="1">
      <alignment vertical="center" wrapText="1"/>
    </xf>
    <xf numFmtId="4" fontId="3" fillId="10" borderId="44" xfId="0" applyNumberFormat="1" applyFont="1" applyFill="1" applyBorder="1" applyAlignment="1">
      <alignment vertical="center" wrapText="1"/>
    </xf>
    <xf numFmtId="4" fontId="0" fillId="10" borderId="44" xfId="0" applyNumberFormat="1" applyFill="1" applyBorder="1"/>
    <xf numFmtId="4" fontId="2" fillId="27" borderId="38" xfId="0" applyNumberFormat="1" applyFont="1" applyFill="1" applyBorder="1" applyAlignment="1">
      <alignment vertical="center"/>
    </xf>
    <xf numFmtId="166" fontId="16" fillId="28" borderId="38" xfId="0" applyNumberFormat="1" applyFont="1" applyFill="1" applyBorder="1"/>
    <xf numFmtId="4" fontId="7" fillId="28" borderId="38" xfId="0" applyNumberFormat="1" applyFont="1" applyFill="1" applyBorder="1" applyAlignment="1">
      <alignment vertical="center"/>
    </xf>
    <xf numFmtId="166" fontId="2" fillId="27" borderId="38" xfId="0" applyNumberFormat="1" applyFont="1" applyFill="1" applyBorder="1" applyAlignment="1">
      <alignment vertical="center"/>
    </xf>
    <xf numFmtId="166" fontId="7" fillId="28" borderId="38" xfId="0" applyNumberFormat="1" applyFont="1" applyFill="1" applyBorder="1" applyAlignment="1">
      <alignment vertical="center"/>
    </xf>
    <xf numFmtId="166" fontId="7" fillId="10" borderId="45" xfId="0" applyNumberFormat="1" applyFont="1" applyFill="1" applyBorder="1" applyAlignment="1">
      <alignment vertical="center"/>
    </xf>
    <xf numFmtId="169" fontId="33" fillId="0" borderId="3" xfId="0" applyNumberFormat="1" applyFont="1" applyBorder="1" applyAlignment="1">
      <alignment vertical="center"/>
    </xf>
    <xf numFmtId="166" fontId="0" fillId="27" borderId="0" xfId="0" applyNumberFormat="1" applyFill="1" applyBorder="1"/>
    <xf numFmtId="166" fontId="2" fillId="26" borderId="0" xfId="0" applyNumberFormat="1" applyFont="1" applyFill="1" applyBorder="1" applyAlignment="1">
      <alignment vertical="center"/>
    </xf>
    <xf numFmtId="0" fontId="7" fillId="27" borderId="38" xfId="0" applyFont="1" applyFill="1" applyBorder="1" applyAlignment="1">
      <alignment horizontal="center" vertical="center" wrapText="1"/>
    </xf>
    <xf numFmtId="0" fontId="7" fillId="28" borderId="38" xfId="0" applyFont="1" applyFill="1" applyBorder="1" applyAlignment="1">
      <alignment horizontal="center" vertical="center"/>
    </xf>
    <xf numFmtId="4" fontId="2" fillId="27" borderId="43" xfId="0" applyNumberFormat="1" applyFont="1" applyFill="1" applyBorder="1" applyAlignment="1">
      <alignment horizontal="center" vertical="center"/>
    </xf>
    <xf numFmtId="4" fontId="2" fillId="27" borderId="44" xfId="0" applyNumberFormat="1" applyFont="1" applyFill="1" applyBorder="1" applyAlignment="1">
      <alignment horizontal="center" vertical="center"/>
    </xf>
    <xf numFmtId="4" fontId="2" fillId="27" borderId="45" xfId="0" applyNumberFormat="1" applyFont="1" applyFill="1" applyBorder="1" applyAlignment="1">
      <alignment horizontal="center" vertical="center"/>
    </xf>
    <xf numFmtId="4" fontId="3" fillId="28" borderId="43" xfId="0" applyNumberFormat="1" applyFont="1" applyFill="1" applyBorder="1" applyAlignment="1">
      <alignment horizontal="center" vertical="center"/>
    </xf>
    <xf numFmtId="4" fontId="3" fillId="28" borderId="44" xfId="0" applyNumberFormat="1" applyFont="1" applyFill="1" applyBorder="1" applyAlignment="1">
      <alignment horizontal="center" vertical="center"/>
    </xf>
    <xf numFmtId="4" fontId="3" fillId="28" borderId="45" xfId="0" applyNumberFormat="1" applyFont="1" applyFill="1" applyBorder="1" applyAlignment="1">
      <alignment horizontal="center" vertical="center"/>
    </xf>
    <xf numFmtId="0" fontId="7" fillId="10" borderId="43" xfId="0" applyFont="1" applyFill="1" applyBorder="1" applyAlignment="1">
      <alignment horizontal="center" vertical="center"/>
    </xf>
    <xf numFmtId="0" fontId="7" fillId="10" borderId="4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4" fontId="3" fillId="28" borderId="38" xfId="0" applyNumberFormat="1" applyFont="1" applyFill="1" applyBorder="1" applyAlignment="1">
      <alignment horizontal="center" vertical="center"/>
    </xf>
    <xf numFmtId="4" fontId="3" fillId="25" borderId="43" xfId="0" applyNumberFormat="1" applyFont="1" applyFill="1" applyBorder="1" applyAlignment="1">
      <alignment horizontal="center" vertical="center"/>
    </xf>
    <xf numFmtId="4" fontId="3" fillId="25" borderId="44" xfId="0" applyNumberFormat="1" applyFont="1" applyFill="1" applyBorder="1" applyAlignment="1">
      <alignment horizontal="center" vertical="center"/>
    </xf>
    <xf numFmtId="4" fontId="3" fillId="25" borderId="45" xfId="0" applyNumberFormat="1" applyFont="1" applyFill="1" applyBorder="1" applyAlignment="1">
      <alignment horizontal="center" vertical="center"/>
    </xf>
    <xf numFmtId="0" fontId="7" fillId="27" borderId="38" xfId="0" applyFont="1" applyFill="1" applyBorder="1" applyAlignment="1">
      <alignment horizontal="center" vertical="center"/>
    </xf>
    <xf numFmtId="4" fontId="3" fillId="27" borderId="43" xfId="0" applyNumberFormat="1" applyFont="1" applyFill="1" applyBorder="1" applyAlignment="1">
      <alignment horizontal="center" vertical="center"/>
    </xf>
    <xf numFmtId="4" fontId="3" fillId="27" borderId="44" xfId="0" applyNumberFormat="1" applyFont="1" applyFill="1" applyBorder="1" applyAlignment="1">
      <alignment horizontal="center" vertical="center"/>
    </xf>
    <xf numFmtId="4" fontId="3" fillId="27" borderId="45" xfId="0" applyNumberFormat="1" applyFont="1" applyFill="1" applyBorder="1" applyAlignment="1">
      <alignment horizontal="center" vertical="center"/>
    </xf>
    <xf numFmtId="0" fontId="7" fillId="26" borderId="38" xfId="0" applyFont="1" applyFill="1" applyBorder="1" applyAlignment="1">
      <alignment horizontal="center" vertical="center"/>
    </xf>
    <xf numFmtId="0" fontId="7" fillId="10" borderId="38" xfId="0" applyFont="1" applyFill="1" applyBorder="1" applyAlignment="1">
      <alignment horizontal="center" vertical="center"/>
    </xf>
    <xf numFmtId="4" fontId="3" fillId="10" borderId="43" xfId="0" applyNumberFormat="1" applyFont="1" applyFill="1" applyBorder="1" applyAlignment="1">
      <alignment horizontal="center" vertical="center"/>
    </xf>
    <xf numFmtId="4" fontId="3" fillId="10" borderId="44" xfId="0" applyNumberFormat="1" applyFont="1" applyFill="1" applyBorder="1" applyAlignment="1">
      <alignment horizontal="center" vertical="center"/>
    </xf>
    <xf numFmtId="4" fontId="3" fillId="10" borderId="45" xfId="0" applyNumberFormat="1" applyFont="1" applyFill="1" applyBorder="1" applyAlignment="1">
      <alignment horizontal="center" vertical="center"/>
    </xf>
    <xf numFmtId="0" fontId="7" fillId="10" borderId="38" xfId="0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vertical="center" wrapText="1"/>
    </xf>
    <xf numFmtId="0" fontId="7" fillId="25" borderId="43" xfId="0" applyFont="1" applyFill="1" applyBorder="1" applyAlignment="1">
      <alignment horizontal="center" vertical="center" wrapText="1"/>
    </xf>
    <xf numFmtId="0" fontId="7" fillId="25" borderId="44" xfId="0" applyFont="1" applyFill="1" applyBorder="1" applyAlignment="1">
      <alignment horizontal="center" vertical="center" wrapText="1"/>
    </xf>
    <xf numFmtId="0" fontId="7" fillId="25" borderId="45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167" fontId="2" fillId="0" borderId="38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 wrapText="1"/>
    </xf>
    <xf numFmtId="0" fontId="2" fillId="5" borderId="38" xfId="0" applyFont="1" applyFill="1" applyBorder="1" applyAlignment="1">
      <alignment vertical="center"/>
    </xf>
    <xf numFmtId="0" fontId="7" fillId="0" borderId="38" xfId="0" applyFont="1" applyBorder="1" applyAlignment="1">
      <alignment horizontal="left" vertical="center" wrapText="1"/>
    </xf>
    <xf numFmtId="0" fontId="2" fillId="10" borderId="38" xfId="0" applyFont="1" applyFill="1" applyBorder="1" applyAlignment="1">
      <alignment horizontal="center" vertical="center" wrapText="1"/>
    </xf>
    <xf numFmtId="0" fontId="2" fillId="10" borderId="38" xfId="0" applyFont="1" applyFill="1" applyBorder="1" applyAlignment="1">
      <alignment horizontal="center" vertical="center"/>
    </xf>
    <xf numFmtId="0" fontId="2" fillId="25" borderId="38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2" fillId="0" borderId="38" xfId="0" applyFont="1" applyBorder="1" applyAlignment="1">
      <alignment vertical="center" wrapText="1"/>
    </xf>
    <xf numFmtId="0" fontId="16" fillId="0" borderId="38" xfId="0" applyFont="1" applyBorder="1" applyAlignment="1">
      <alignment vertical="center"/>
    </xf>
    <xf numFmtId="0" fontId="2" fillId="7" borderId="38" xfId="0" applyFont="1" applyFill="1" applyBorder="1" applyAlignment="1">
      <alignment vertical="center"/>
    </xf>
    <xf numFmtId="0" fontId="2" fillId="15" borderId="38" xfId="0" applyFont="1" applyFill="1" applyBorder="1" applyAlignment="1">
      <alignment vertical="center" wrapText="1"/>
    </xf>
    <xf numFmtId="0" fontId="2" fillId="12" borderId="38" xfId="0" applyFont="1" applyFill="1" applyBorder="1" applyAlignment="1">
      <alignment vertical="center"/>
    </xf>
    <xf numFmtId="0" fontId="2" fillId="16" borderId="38" xfId="0" applyFont="1" applyFill="1" applyBorder="1" applyAlignment="1">
      <alignment vertical="center" wrapText="1"/>
    </xf>
    <xf numFmtId="0" fontId="2" fillId="11" borderId="38" xfId="0" applyFont="1" applyFill="1" applyBorder="1" applyAlignment="1">
      <alignment vertical="center"/>
    </xf>
    <xf numFmtId="4" fontId="7" fillId="0" borderId="38" xfId="1" applyNumberFormat="1" applyFont="1" applyBorder="1" applyAlignment="1">
      <alignment horizontal="center" vertical="center" wrapText="1"/>
    </xf>
    <xf numFmtId="0" fontId="7" fillId="3" borderId="38" xfId="1" applyFont="1" applyFill="1" applyBorder="1" applyAlignment="1">
      <alignment vertical="center" wrapText="1"/>
    </xf>
    <xf numFmtId="0" fontId="7" fillId="0" borderId="38" xfId="1" applyFont="1" applyFill="1" applyBorder="1" applyAlignment="1">
      <alignment vertical="center" wrapText="1"/>
    </xf>
    <xf numFmtId="0" fontId="2" fillId="8" borderId="38" xfId="0" applyFont="1" applyFill="1" applyBorder="1" applyAlignment="1">
      <alignment vertical="center" wrapText="1"/>
    </xf>
    <xf numFmtId="0" fontId="7" fillId="3" borderId="38" xfId="0" applyFont="1" applyFill="1" applyBorder="1" applyAlignment="1">
      <alignment vertical="top" wrapText="1"/>
    </xf>
    <xf numFmtId="0" fontId="7" fillId="8" borderId="38" xfId="0" applyFont="1" applyFill="1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7" fillId="8" borderId="38" xfId="0" applyFont="1" applyFill="1" applyBorder="1" applyAlignment="1">
      <alignment vertical="center" wrapText="1"/>
    </xf>
    <xf numFmtId="0" fontId="7" fillId="3" borderId="38" xfId="0" applyFont="1" applyFill="1" applyBorder="1" applyAlignment="1">
      <alignment vertical="center" wrapText="1"/>
    </xf>
    <xf numFmtId="0" fontId="2" fillId="0" borderId="38" xfId="0" applyFont="1" applyBorder="1" applyAlignment="1">
      <alignment vertical="center"/>
    </xf>
    <xf numFmtId="0" fontId="2" fillId="18" borderId="38" xfId="0" applyFont="1" applyFill="1" applyBorder="1" applyAlignment="1">
      <alignment vertical="center" wrapText="1"/>
    </xf>
    <xf numFmtId="0" fontId="7" fillId="0" borderId="38" xfId="0" applyFont="1" applyFill="1" applyBorder="1" applyAlignment="1">
      <alignment vertical="center" wrapText="1"/>
    </xf>
    <xf numFmtId="0" fontId="2" fillId="0" borderId="38" xfId="0" applyFont="1" applyFill="1" applyBorder="1" applyAlignment="1">
      <alignment vertical="center" wrapText="1"/>
    </xf>
    <xf numFmtId="0" fontId="8" fillId="0" borderId="38" xfId="0" applyFont="1" applyBorder="1" applyAlignment="1">
      <alignment vertical="center"/>
    </xf>
    <xf numFmtId="0" fontId="2" fillId="9" borderId="38" xfId="0" applyFont="1" applyFill="1" applyBorder="1" applyAlignment="1">
      <alignment vertical="center" wrapText="1"/>
    </xf>
    <xf numFmtId="0" fontId="2" fillId="0" borderId="38" xfId="0" applyFont="1" applyFill="1" applyBorder="1" applyAlignment="1">
      <alignment vertical="center"/>
    </xf>
    <xf numFmtId="0" fontId="7" fillId="13" borderId="38" xfId="0" applyFont="1" applyFill="1" applyBorder="1" applyAlignment="1">
      <alignment vertical="center" wrapText="1"/>
    </xf>
    <xf numFmtId="4" fontId="2" fillId="27" borderId="38" xfId="0" applyNumberFormat="1" applyFont="1" applyFill="1" applyBorder="1" applyAlignment="1">
      <alignment horizontal="center" vertical="center"/>
    </xf>
    <xf numFmtId="0" fontId="7" fillId="10" borderId="45" xfId="0" applyFont="1" applyFill="1" applyBorder="1" applyAlignment="1">
      <alignment horizontal="center" vertical="center"/>
    </xf>
    <xf numFmtId="4" fontId="3" fillId="10" borderId="38" xfId="0" applyNumberFormat="1" applyFont="1" applyFill="1" applyBorder="1" applyAlignment="1">
      <alignment horizontal="center" vertical="center"/>
    </xf>
    <xf numFmtId="4" fontId="2" fillId="10" borderId="38" xfId="0" applyNumberFormat="1" applyFont="1" applyFill="1" applyBorder="1" applyAlignment="1">
      <alignment horizontal="center" vertical="center"/>
    </xf>
    <xf numFmtId="4" fontId="3" fillId="27" borderId="38" xfId="0" applyNumberFormat="1" applyFont="1" applyFill="1" applyBorder="1" applyAlignment="1">
      <alignment horizontal="center" vertical="center"/>
    </xf>
    <xf numFmtId="0" fontId="7" fillId="0" borderId="43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8" borderId="9" xfId="0" applyFont="1" applyFill="1" applyBorder="1" applyAlignment="1">
      <alignment vertical="center" wrapText="1"/>
    </xf>
    <xf numFmtId="0" fontId="7" fillId="8" borderId="3" xfId="0" applyFont="1" applyFill="1" applyBorder="1" applyAlignment="1">
      <alignment vertical="center" wrapText="1"/>
    </xf>
    <xf numFmtId="0" fontId="7" fillId="8" borderId="10" xfId="0" applyFont="1" applyFill="1" applyBorder="1" applyAlignment="1">
      <alignment vertical="center" wrapText="1"/>
    </xf>
    <xf numFmtId="0" fontId="7" fillId="8" borderId="12" xfId="0" applyFont="1" applyFill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8" borderId="24" xfId="0" applyFont="1" applyFill="1" applyBorder="1" applyAlignment="1">
      <alignment vertical="center" wrapText="1"/>
    </xf>
    <xf numFmtId="0" fontId="2" fillId="8" borderId="25" xfId="0" applyFont="1" applyFill="1" applyBorder="1" applyAlignment="1">
      <alignment vertical="center" wrapText="1"/>
    </xf>
    <xf numFmtId="0" fontId="2" fillId="8" borderId="26" xfId="0" applyFont="1" applyFill="1" applyBorder="1" applyAlignment="1">
      <alignment vertical="center" wrapText="1"/>
    </xf>
    <xf numFmtId="0" fontId="7" fillId="19" borderId="9" xfId="0" applyFont="1" applyFill="1" applyBorder="1" applyAlignment="1">
      <alignment vertical="center" wrapText="1"/>
    </xf>
    <xf numFmtId="0" fontId="7" fillId="19" borderId="3" xfId="0" applyFont="1" applyFill="1" applyBorder="1" applyAlignment="1">
      <alignment vertical="center" wrapText="1"/>
    </xf>
    <xf numFmtId="0" fontId="7" fillId="19" borderId="10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7" fillId="3" borderId="27" xfId="0" applyFont="1" applyFill="1" applyBorder="1" applyAlignment="1">
      <alignment vertical="center" wrapText="1"/>
    </xf>
    <xf numFmtId="0" fontId="7" fillId="3" borderId="28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7" fillId="17" borderId="9" xfId="0" applyFont="1" applyFill="1" applyBorder="1" applyAlignment="1">
      <alignment vertical="center" wrapText="1"/>
    </xf>
    <xf numFmtId="0" fontId="7" fillId="17" borderId="3" xfId="0" applyFont="1" applyFill="1" applyBorder="1" applyAlignment="1">
      <alignment vertical="center" wrapText="1"/>
    </xf>
    <xf numFmtId="0" fontId="7" fillId="17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7" fillId="3" borderId="6" xfId="0" applyFont="1" applyFill="1" applyBorder="1" applyAlignment="1">
      <alignment vertical="top" wrapText="1"/>
    </xf>
    <xf numFmtId="0" fontId="7" fillId="3" borderId="7" xfId="0" applyFont="1" applyFill="1" applyBorder="1" applyAlignment="1">
      <alignment vertical="top" wrapText="1"/>
    </xf>
    <xf numFmtId="0" fontId="7" fillId="3" borderId="8" xfId="0" applyFont="1" applyFill="1" applyBorder="1" applyAlignment="1">
      <alignment vertical="top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7" fillId="24" borderId="27" xfId="0" applyFont="1" applyFill="1" applyBorder="1" applyAlignment="1">
      <alignment vertical="center" wrapText="1"/>
    </xf>
    <xf numFmtId="0" fontId="7" fillId="24" borderId="28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8" borderId="9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0" fontId="2" fillId="8" borderId="3" xfId="0" applyFont="1" applyFill="1" applyBorder="1" applyAlignment="1">
      <alignment vertical="center" wrapText="1"/>
    </xf>
    <xf numFmtId="0" fontId="2" fillId="8" borderId="10" xfId="0" applyFont="1" applyFill="1" applyBorder="1" applyAlignment="1">
      <alignment vertical="center" wrapText="1"/>
    </xf>
    <xf numFmtId="0" fontId="7" fillId="3" borderId="27" xfId="0" applyFont="1" applyFill="1" applyBorder="1" applyAlignment="1">
      <alignment vertical="center"/>
    </xf>
    <xf numFmtId="0" fontId="7" fillId="3" borderId="28" xfId="0" applyFont="1" applyFill="1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2" fillId="8" borderId="14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7" fillId="8" borderId="12" xfId="0" applyFont="1" applyFill="1" applyBorder="1" applyAlignment="1">
      <alignment vertical="center" wrapText="1"/>
    </xf>
    <xf numFmtId="0" fontId="7" fillId="8" borderId="11" xfId="0" applyFont="1" applyFill="1" applyBorder="1" applyAlignment="1">
      <alignment vertical="center" wrapText="1"/>
    </xf>
    <xf numFmtId="0" fontId="7" fillId="8" borderId="14" xfId="0" applyFont="1" applyFill="1" applyBorder="1" applyAlignment="1">
      <alignment vertical="center" wrapText="1"/>
    </xf>
    <xf numFmtId="0" fontId="2" fillId="8" borderId="12" xfId="0" applyFont="1" applyFill="1" applyBorder="1" applyAlignment="1">
      <alignment vertical="center" wrapText="1"/>
    </xf>
    <xf numFmtId="0" fontId="2" fillId="8" borderId="11" xfId="0" applyFont="1" applyFill="1" applyBorder="1" applyAlignment="1">
      <alignment vertical="center" wrapText="1"/>
    </xf>
    <xf numFmtId="0" fontId="2" fillId="8" borderId="14" xfId="0" applyFont="1" applyFill="1" applyBorder="1" applyAlignment="1">
      <alignment vertical="center" wrapText="1"/>
    </xf>
    <xf numFmtId="0" fontId="2" fillId="8" borderId="16" xfId="0" applyFont="1" applyFill="1" applyBorder="1" applyAlignment="1">
      <alignment vertical="center" wrapText="1"/>
    </xf>
    <xf numFmtId="0" fontId="2" fillId="8" borderId="17" xfId="0" applyFont="1" applyFill="1" applyBorder="1" applyAlignment="1">
      <alignment vertical="center" wrapText="1"/>
    </xf>
    <xf numFmtId="0" fontId="2" fillId="8" borderId="18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8" borderId="36" xfId="0" applyFont="1" applyFill="1" applyBorder="1" applyAlignment="1">
      <alignment vertical="center" wrapText="1"/>
    </xf>
    <xf numFmtId="0" fontId="7" fillId="8" borderId="33" xfId="0" applyFont="1" applyFill="1" applyBorder="1" applyAlignment="1">
      <alignment vertical="center" wrapText="1"/>
    </xf>
    <xf numFmtId="0" fontId="7" fillId="8" borderId="37" xfId="0" applyFont="1" applyFill="1" applyBorder="1" applyAlignment="1">
      <alignment vertical="center" wrapText="1"/>
    </xf>
    <xf numFmtId="0" fontId="2" fillId="8" borderId="0" xfId="0" applyFont="1" applyFill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7" fillId="8" borderId="13" xfId="0" applyFont="1" applyFill="1" applyBorder="1" applyAlignment="1">
      <alignment vertical="center" wrapText="1"/>
    </xf>
    <xf numFmtId="0" fontId="7" fillId="9" borderId="9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9" borderId="13" xfId="0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0" fontId="2" fillId="9" borderId="13" xfId="0" applyFont="1" applyFill="1" applyBorder="1" applyAlignment="1">
      <alignment vertical="center" wrapText="1"/>
    </xf>
    <xf numFmtId="0" fontId="2" fillId="8" borderId="41" xfId="0" applyFont="1" applyFill="1" applyBorder="1" applyAlignment="1">
      <alignment vertical="center" wrapText="1"/>
    </xf>
    <xf numFmtId="0" fontId="7" fillId="13" borderId="27" xfId="0" applyFont="1" applyFill="1" applyBorder="1" applyAlignment="1">
      <alignment vertical="center" wrapText="1"/>
    </xf>
    <xf numFmtId="0" fontId="7" fillId="13" borderId="28" xfId="0" applyFont="1" applyFill="1" applyBorder="1" applyAlignment="1">
      <alignment vertical="center" wrapText="1"/>
    </xf>
    <xf numFmtId="0" fontId="18" fillId="26" borderId="16" xfId="0" applyFont="1" applyFill="1" applyBorder="1" applyAlignment="1">
      <alignment horizontal="center" wrapText="1"/>
    </xf>
    <xf numFmtId="0" fontId="16" fillId="26" borderId="17" xfId="0" applyFont="1" applyFill="1" applyBorder="1" applyAlignment="1">
      <alignment horizontal="center" wrapText="1"/>
    </xf>
  </cellXfs>
  <cellStyles count="3">
    <cellStyle name="Komma" xfId="2" builtinId="3"/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FFCC99"/>
      <color rgb="FFCCFFFF"/>
      <color rgb="FFFF99CC"/>
      <color rgb="FFFFFF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0"/>
  <sheetViews>
    <sheetView view="pageBreakPreview" topLeftCell="B13" zoomScaleNormal="100" zoomScaleSheetLayoutView="100" workbookViewId="0">
      <pane ySplit="2880" topLeftCell="A692" activePane="bottomLeft"/>
      <selection activeCell="L1" sqref="L1:L1048576"/>
      <selection pane="bottomLeft" activeCell="B697" sqref="B697:F697"/>
    </sheetView>
  </sheetViews>
  <sheetFormatPr baseColWidth="10" defaultRowHeight="11.25" x14ac:dyDescent="0.2"/>
  <cols>
    <col min="1" max="1" width="11.42578125" style="390"/>
    <col min="2" max="2" width="18.42578125" style="390" customWidth="1"/>
    <col min="3" max="3" width="42.28515625" style="390" customWidth="1"/>
    <col min="4" max="4" width="14" style="390" customWidth="1"/>
    <col min="5" max="5" width="11.5703125" style="390" bestFit="1" customWidth="1"/>
    <col min="6" max="6" width="17.140625" style="390" customWidth="1"/>
    <col min="7" max="7" width="31.28515625" style="528" customWidth="1"/>
    <col min="8" max="8" width="10.7109375" style="529" bestFit="1" customWidth="1"/>
    <col min="9" max="9" width="11.5703125" style="542" bestFit="1" customWidth="1"/>
    <col min="10" max="10" width="11.5703125" style="543" customWidth="1"/>
    <col min="11" max="11" width="19.5703125" style="390" customWidth="1"/>
    <col min="12" max="12" width="17.5703125" style="703" customWidth="1"/>
    <col min="13" max="13" width="19.7109375" style="525" customWidth="1"/>
    <col min="14" max="14" width="11.42578125" style="390"/>
    <col min="15" max="15" width="0" style="325" hidden="1" customWidth="1"/>
    <col min="16" max="17" width="0" style="5" hidden="1" customWidth="1"/>
    <col min="18" max="18" width="11.7109375" style="5" bestFit="1" customWidth="1"/>
    <col min="19" max="16384" width="11.42578125" style="5"/>
  </cols>
  <sheetData>
    <row r="1" spans="1:13" ht="146.25" customHeight="1" x14ac:dyDescent="0.2">
      <c r="A1" s="449" t="s">
        <v>0</v>
      </c>
      <c r="B1" s="391" t="s">
        <v>1</v>
      </c>
      <c r="C1" s="513" t="s">
        <v>2</v>
      </c>
      <c r="D1" s="391" t="s">
        <v>3</v>
      </c>
      <c r="E1" s="391" t="s">
        <v>4</v>
      </c>
      <c r="F1" s="391" t="s">
        <v>5</v>
      </c>
      <c r="G1" s="514" t="s">
        <v>890</v>
      </c>
      <c r="H1" s="515" t="s">
        <v>888</v>
      </c>
      <c r="I1" s="516" t="s">
        <v>889</v>
      </c>
      <c r="J1" s="517" t="s">
        <v>869</v>
      </c>
      <c r="K1" s="514" t="s">
        <v>930</v>
      </c>
      <c r="L1" s="702" t="s">
        <v>931</v>
      </c>
      <c r="M1" s="518" t="s">
        <v>975</v>
      </c>
    </row>
    <row r="2" spans="1:13" ht="73.5" customHeight="1" x14ac:dyDescent="0.2">
      <c r="B2" s="519" t="s">
        <v>772</v>
      </c>
      <c r="C2" s="850" t="s">
        <v>797</v>
      </c>
      <c r="D2" s="850"/>
      <c r="E2" s="850"/>
      <c r="F2" s="850"/>
      <c r="G2" s="520"/>
      <c r="H2" s="521"/>
      <c r="I2" s="522"/>
      <c r="J2" s="523"/>
      <c r="K2" s="524"/>
    </row>
    <row r="3" spans="1:13" ht="18" customHeight="1" x14ac:dyDescent="0.2">
      <c r="B3" s="399">
        <v>5</v>
      </c>
      <c r="C3" s="526" t="s">
        <v>6</v>
      </c>
      <c r="D3" s="526" t="s">
        <v>7</v>
      </c>
      <c r="E3" s="527">
        <v>12.11</v>
      </c>
      <c r="F3" s="527" t="s">
        <v>8</v>
      </c>
      <c r="G3" s="528">
        <f t="shared" ref="G3:G11" si="0">B3*E3*52</f>
        <v>3148.6</v>
      </c>
      <c r="H3" s="529">
        <f>E3*2</f>
        <v>24.22</v>
      </c>
      <c r="I3" s="530">
        <f>SUM(G3:H3)</f>
        <v>3172.8199999999997</v>
      </c>
      <c r="J3" s="531"/>
      <c r="K3" s="532">
        <f>SUM(I3:J12)</f>
        <v>23589.499999999996</v>
      </c>
      <c r="L3" s="704">
        <f>K3*N$665</f>
        <v>1502.9316713042176</v>
      </c>
    </row>
    <row r="4" spans="1:13" ht="27.75" customHeight="1" x14ac:dyDescent="0.2">
      <c r="B4" s="393">
        <v>2</v>
      </c>
      <c r="C4" s="406" t="s">
        <v>9</v>
      </c>
      <c r="D4" s="406" t="s">
        <v>7</v>
      </c>
      <c r="E4" s="533">
        <v>57</v>
      </c>
      <c r="F4" s="533" t="s">
        <v>8</v>
      </c>
      <c r="G4" s="528">
        <f t="shared" si="0"/>
        <v>5928</v>
      </c>
      <c r="H4" s="529">
        <f t="shared" ref="H4:H11" si="1">E4*2</f>
        <v>114</v>
      </c>
      <c r="I4" s="530">
        <f t="shared" ref="I4:I11" si="2">SUM(G4:H4)</f>
        <v>6042</v>
      </c>
      <c r="J4" s="531"/>
      <c r="K4" s="532"/>
    </row>
    <row r="5" spans="1:13" x14ac:dyDescent="0.2">
      <c r="B5" s="393">
        <v>2</v>
      </c>
      <c r="C5" s="406" t="s">
        <v>10</v>
      </c>
      <c r="D5" s="406" t="s">
        <v>11</v>
      </c>
      <c r="E5" s="533">
        <v>12.81</v>
      </c>
      <c r="F5" s="533" t="s">
        <v>8</v>
      </c>
      <c r="G5" s="528">
        <f t="shared" si="0"/>
        <v>1332.24</v>
      </c>
      <c r="H5" s="529">
        <f t="shared" si="1"/>
        <v>25.62</v>
      </c>
      <c r="I5" s="530">
        <f t="shared" si="2"/>
        <v>1357.86</v>
      </c>
      <c r="J5" s="531"/>
      <c r="K5" s="532"/>
    </row>
    <row r="6" spans="1:13" x14ac:dyDescent="0.2">
      <c r="B6" s="399">
        <v>5</v>
      </c>
      <c r="C6" s="526" t="s">
        <v>12</v>
      </c>
      <c r="D6" s="526" t="s">
        <v>7</v>
      </c>
      <c r="E6" s="527">
        <v>1.95</v>
      </c>
      <c r="F6" s="527" t="s">
        <v>8</v>
      </c>
      <c r="G6" s="528">
        <f t="shared" si="0"/>
        <v>507</v>
      </c>
      <c r="H6" s="529">
        <f t="shared" si="1"/>
        <v>3.9</v>
      </c>
      <c r="I6" s="530">
        <f t="shared" si="2"/>
        <v>510.9</v>
      </c>
      <c r="J6" s="531"/>
      <c r="K6" s="532"/>
    </row>
    <row r="7" spans="1:13" x14ac:dyDescent="0.2">
      <c r="B7" s="393">
        <v>2</v>
      </c>
      <c r="C7" s="406" t="s">
        <v>13</v>
      </c>
      <c r="D7" s="406" t="s">
        <v>11</v>
      </c>
      <c r="E7" s="533">
        <v>25.76</v>
      </c>
      <c r="F7" s="533" t="s">
        <v>8</v>
      </c>
      <c r="G7" s="528">
        <f t="shared" si="0"/>
        <v>2679.04</v>
      </c>
      <c r="H7" s="529">
        <f t="shared" si="1"/>
        <v>51.52</v>
      </c>
      <c r="I7" s="530">
        <f t="shared" si="2"/>
        <v>2730.56</v>
      </c>
      <c r="J7" s="531"/>
      <c r="K7" s="532"/>
    </row>
    <row r="8" spans="1:13" x14ac:dyDescent="0.2">
      <c r="B8" s="399">
        <v>5</v>
      </c>
      <c r="C8" s="526" t="s">
        <v>14</v>
      </c>
      <c r="D8" s="526" t="s">
        <v>7</v>
      </c>
      <c r="E8" s="527">
        <v>16.420000000000002</v>
      </c>
      <c r="F8" s="527" t="s">
        <v>8</v>
      </c>
      <c r="G8" s="528">
        <f t="shared" si="0"/>
        <v>4269.2000000000007</v>
      </c>
      <c r="H8" s="529">
        <f t="shared" si="1"/>
        <v>32.840000000000003</v>
      </c>
      <c r="I8" s="530">
        <f t="shared" si="2"/>
        <v>4302.0400000000009</v>
      </c>
      <c r="J8" s="531"/>
      <c r="K8" s="532"/>
    </row>
    <row r="9" spans="1:13" x14ac:dyDescent="0.2">
      <c r="B9" s="399">
        <v>5</v>
      </c>
      <c r="C9" s="526" t="s">
        <v>15</v>
      </c>
      <c r="D9" s="526" t="s">
        <v>16</v>
      </c>
      <c r="E9" s="527">
        <v>12.66</v>
      </c>
      <c r="F9" s="527" t="s">
        <v>8</v>
      </c>
      <c r="G9" s="528">
        <f t="shared" si="0"/>
        <v>3291.6</v>
      </c>
      <c r="H9" s="529">
        <f t="shared" si="1"/>
        <v>25.32</v>
      </c>
      <c r="I9" s="530">
        <f t="shared" si="2"/>
        <v>3316.92</v>
      </c>
      <c r="J9" s="531"/>
      <c r="K9" s="532"/>
    </row>
    <row r="10" spans="1:13" x14ac:dyDescent="0.2">
      <c r="B10" s="392">
        <v>1</v>
      </c>
      <c r="C10" s="534" t="s">
        <v>17</v>
      </c>
      <c r="D10" s="534" t="s">
        <v>7</v>
      </c>
      <c r="E10" s="535">
        <v>13</v>
      </c>
      <c r="F10" s="535" t="s">
        <v>8</v>
      </c>
      <c r="G10" s="528">
        <f t="shared" si="0"/>
        <v>676</v>
      </c>
      <c r="H10" s="529">
        <f t="shared" si="1"/>
        <v>26</v>
      </c>
      <c r="I10" s="530">
        <f t="shared" si="2"/>
        <v>702</v>
      </c>
      <c r="J10" s="531"/>
      <c r="K10" s="532"/>
    </row>
    <row r="11" spans="1:13" x14ac:dyDescent="0.2">
      <c r="B11" s="393">
        <v>2</v>
      </c>
      <c r="C11" s="406" t="s">
        <v>18</v>
      </c>
      <c r="D11" s="406" t="s">
        <v>11</v>
      </c>
      <c r="E11" s="533">
        <v>10.8</v>
      </c>
      <c r="F11" s="533" t="s">
        <v>8</v>
      </c>
      <c r="G11" s="528">
        <f t="shared" si="0"/>
        <v>1123.2</v>
      </c>
      <c r="H11" s="529">
        <f t="shared" si="1"/>
        <v>21.6</v>
      </c>
      <c r="I11" s="530">
        <f t="shared" si="2"/>
        <v>1144.8</v>
      </c>
      <c r="J11" s="531"/>
      <c r="K11" s="532"/>
    </row>
    <row r="12" spans="1:13" x14ac:dyDescent="0.2">
      <c r="B12" s="391"/>
      <c r="C12" s="449" t="s">
        <v>19</v>
      </c>
      <c r="D12" s="449" t="s">
        <v>8</v>
      </c>
      <c r="E12" s="536" t="s">
        <v>8</v>
      </c>
      <c r="F12" s="536">
        <v>51.6</v>
      </c>
      <c r="G12" s="537"/>
      <c r="I12" s="530"/>
      <c r="J12" s="531">
        <f>F12*6</f>
        <v>309.60000000000002</v>
      </c>
      <c r="K12" s="532"/>
    </row>
    <row r="13" spans="1:13" x14ac:dyDescent="0.2">
      <c r="B13" s="391"/>
      <c r="C13" s="538" t="s">
        <v>20</v>
      </c>
      <c r="D13" s="538"/>
      <c r="E13" s="539">
        <f>SUM(E3:E12)</f>
        <v>162.51000000000002</v>
      </c>
      <c r="F13" s="539">
        <f>SUM(F3:F12)</f>
        <v>51.6</v>
      </c>
      <c r="I13" s="530"/>
      <c r="J13" s="531"/>
      <c r="K13" s="532"/>
    </row>
    <row r="14" spans="1:13" x14ac:dyDescent="0.2">
      <c r="I14" s="530"/>
      <c r="J14" s="531"/>
      <c r="K14" s="532"/>
    </row>
    <row r="15" spans="1:13" ht="12.75" customHeight="1" x14ac:dyDescent="0.2">
      <c r="B15" s="853" t="s">
        <v>21</v>
      </c>
      <c r="C15" s="853"/>
      <c r="D15" s="854"/>
      <c r="E15" s="854"/>
      <c r="F15" s="540"/>
      <c r="I15" s="530"/>
      <c r="J15" s="531"/>
      <c r="K15" s="532"/>
    </row>
    <row r="16" spans="1:13" ht="11.25" customHeight="1" x14ac:dyDescent="0.2">
      <c r="B16" s="854" t="s">
        <v>22</v>
      </c>
      <c r="C16" s="854"/>
      <c r="D16" s="854"/>
      <c r="E16" s="854"/>
      <c r="F16" s="854"/>
      <c r="I16" s="530"/>
      <c r="J16" s="531"/>
      <c r="K16" s="532"/>
    </row>
    <row r="17" spans="1:15" ht="27.75" customHeight="1" x14ac:dyDescent="0.2">
      <c r="B17" s="854" t="s">
        <v>23</v>
      </c>
      <c r="C17" s="854"/>
      <c r="D17" s="854"/>
      <c r="E17" s="854"/>
      <c r="F17" s="854"/>
      <c r="I17" s="530"/>
      <c r="J17" s="531"/>
      <c r="K17" s="532"/>
    </row>
    <row r="18" spans="1:15" ht="11.25" customHeight="1" x14ac:dyDescent="0.2">
      <c r="B18" s="854" t="s">
        <v>24</v>
      </c>
      <c r="C18" s="854"/>
      <c r="D18" s="854"/>
      <c r="E18" s="854"/>
      <c r="F18" s="854"/>
      <c r="I18" s="530"/>
      <c r="J18" s="531"/>
      <c r="K18" s="532"/>
    </row>
    <row r="19" spans="1:15" x14ac:dyDescent="0.2">
      <c r="I19" s="530"/>
      <c r="J19" s="531"/>
      <c r="K19" s="532"/>
    </row>
    <row r="20" spans="1:15" ht="11.25" customHeight="1" x14ac:dyDescent="0.2">
      <c r="B20" s="849" t="s">
        <v>25</v>
      </c>
      <c r="C20" s="849"/>
      <c r="D20" s="849"/>
      <c r="E20" s="849"/>
      <c r="F20" s="849"/>
      <c r="I20" s="530"/>
      <c r="J20" s="531"/>
      <c r="K20" s="532"/>
    </row>
    <row r="21" spans="1:15" ht="11.25" customHeight="1" x14ac:dyDescent="0.2">
      <c r="B21" s="845" t="s">
        <v>26</v>
      </c>
      <c r="C21" s="845"/>
      <c r="D21" s="845"/>
      <c r="E21" s="845"/>
      <c r="F21" s="845"/>
      <c r="I21" s="530"/>
      <c r="J21" s="531"/>
      <c r="K21" s="532"/>
    </row>
    <row r="22" spans="1:15" ht="12" customHeight="1" x14ac:dyDescent="0.2">
      <c r="B22" s="845" t="s">
        <v>27</v>
      </c>
      <c r="C22" s="845"/>
      <c r="D22" s="845"/>
      <c r="E22" s="845"/>
      <c r="F22" s="845"/>
      <c r="I22" s="530"/>
      <c r="J22" s="531"/>
      <c r="K22" s="532"/>
    </row>
    <row r="23" spans="1:15" s="26" customFormat="1" ht="12" customHeight="1" x14ac:dyDescent="0.2">
      <c r="A23" s="390"/>
      <c r="B23" s="541"/>
      <c r="C23" s="541"/>
      <c r="D23" s="541"/>
      <c r="E23" s="541"/>
      <c r="F23" s="541"/>
      <c r="G23" s="528"/>
      <c r="H23" s="529"/>
      <c r="I23" s="530"/>
      <c r="J23" s="531"/>
      <c r="K23" s="532"/>
      <c r="L23" s="703"/>
      <c r="M23" s="525"/>
      <c r="N23" s="390"/>
    </row>
    <row r="24" spans="1:15" s="26" customFormat="1" x14ac:dyDescent="0.2">
      <c r="A24" s="831" t="s">
        <v>864</v>
      </c>
      <c r="B24" s="831"/>
      <c r="C24" s="831"/>
      <c r="D24" s="831"/>
      <c r="E24" s="831"/>
      <c r="F24" s="831"/>
      <c r="G24" s="528"/>
      <c r="H24" s="529"/>
      <c r="I24" s="542"/>
      <c r="J24" s="543"/>
      <c r="K24" s="390"/>
      <c r="L24" s="703"/>
      <c r="M24" s="525"/>
      <c r="N24" s="390"/>
    </row>
    <row r="25" spans="1:15" ht="37.5" customHeight="1" x14ac:dyDescent="0.2">
      <c r="A25" s="544" t="s">
        <v>864</v>
      </c>
      <c r="B25" s="519" t="s">
        <v>771</v>
      </c>
      <c r="C25" s="850" t="s">
        <v>798</v>
      </c>
      <c r="D25" s="850"/>
      <c r="E25" s="850"/>
      <c r="F25" s="850"/>
      <c r="I25" s="530"/>
      <c r="J25" s="531"/>
      <c r="K25" s="532"/>
    </row>
    <row r="26" spans="1:15" s="43" customFormat="1" ht="33.75" x14ac:dyDescent="0.2">
      <c r="A26" s="544" t="s">
        <v>864</v>
      </c>
      <c r="B26" s="545">
        <v>5</v>
      </c>
      <c r="C26" s="546" t="s">
        <v>66</v>
      </c>
      <c r="D26" s="546" t="s">
        <v>67</v>
      </c>
      <c r="E26" s="547">
        <v>109</v>
      </c>
      <c r="F26" s="547" t="s">
        <v>8</v>
      </c>
      <c r="G26" s="548">
        <f>B26*E26*52</f>
        <v>28340</v>
      </c>
      <c r="H26" s="549">
        <f>E26*2</f>
        <v>218</v>
      </c>
      <c r="I26" s="550">
        <f>SUM(G26:H26)</f>
        <v>28558</v>
      </c>
      <c r="J26" s="551"/>
      <c r="K26" s="552">
        <f>SUM(I26:J41)</f>
        <v>84055.62000000001</v>
      </c>
      <c r="L26" s="705">
        <f>K26*N$665</f>
        <v>5355.3425655105984</v>
      </c>
      <c r="M26" s="553"/>
      <c r="N26" s="554"/>
      <c r="O26" s="62"/>
    </row>
    <row r="27" spans="1:15" s="43" customFormat="1" ht="33.75" x14ac:dyDescent="0.2">
      <c r="A27" s="544" t="s">
        <v>864</v>
      </c>
      <c r="B27" s="545">
        <v>5</v>
      </c>
      <c r="C27" s="546" t="s">
        <v>68</v>
      </c>
      <c r="D27" s="546" t="s">
        <v>67</v>
      </c>
      <c r="E27" s="547">
        <v>18</v>
      </c>
      <c r="F27" s="547" t="s">
        <v>8</v>
      </c>
      <c r="G27" s="548">
        <f t="shared" ref="G27:G40" si="3">B27*E27*52</f>
        <v>4680</v>
      </c>
      <c r="H27" s="549">
        <f t="shared" ref="H27:H40" si="4">E27*2</f>
        <v>36</v>
      </c>
      <c r="I27" s="550">
        <f t="shared" ref="I27:I40" si="5">SUM(G27:H27)</f>
        <v>4716</v>
      </c>
      <c r="J27" s="551"/>
      <c r="K27" s="552"/>
      <c r="L27" s="703"/>
      <c r="M27" s="553"/>
      <c r="N27" s="554"/>
      <c r="O27" s="62"/>
    </row>
    <row r="28" spans="1:15" s="43" customFormat="1" ht="33.75" x14ac:dyDescent="0.2">
      <c r="A28" s="544" t="s">
        <v>864</v>
      </c>
      <c r="B28" s="545">
        <v>5</v>
      </c>
      <c r="C28" s="546" t="s">
        <v>69</v>
      </c>
      <c r="D28" s="546" t="s">
        <v>67</v>
      </c>
      <c r="E28" s="547">
        <v>6</v>
      </c>
      <c r="F28" s="547" t="s">
        <v>8</v>
      </c>
      <c r="G28" s="548">
        <f t="shared" si="3"/>
        <v>1560</v>
      </c>
      <c r="H28" s="549">
        <f t="shared" si="4"/>
        <v>12</v>
      </c>
      <c r="I28" s="550">
        <f t="shared" si="5"/>
        <v>1572</v>
      </c>
      <c r="J28" s="551"/>
      <c r="K28" s="552"/>
      <c r="L28" s="703"/>
      <c r="M28" s="553"/>
      <c r="N28" s="554"/>
      <c r="O28" s="62"/>
    </row>
    <row r="29" spans="1:15" s="43" customFormat="1" ht="33.75" x14ac:dyDescent="0.2">
      <c r="A29" s="544" t="s">
        <v>864</v>
      </c>
      <c r="B29" s="545">
        <v>5</v>
      </c>
      <c r="C29" s="546" t="s">
        <v>70</v>
      </c>
      <c r="D29" s="546" t="s">
        <v>67</v>
      </c>
      <c r="E29" s="547">
        <v>4</v>
      </c>
      <c r="F29" s="547" t="s">
        <v>8</v>
      </c>
      <c r="G29" s="548">
        <f t="shared" si="3"/>
        <v>1040</v>
      </c>
      <c r="H29" s="549">
        <f t="shared" si="4"/>
        <v>8</v>
      </c>
      <c r="I29" s="550">
        <f t="shared" si="5"/>
        <v>1048</v>
      </c>
      <c r="J29" s="551"/>
      <c r="K29" s="552"/>
      <c r="L29" s="703"/>
      <c r="M29" s="553"/>
      <c r="N29" s="554"/>
      <c r="O29" s="62"/>
    </row>
    <row r="30" spans="1:15" s="43" customFormat="1" ht="33.75" x14ac:dyDescent="0.2">
      <c r="A30" s="544" t="s">
        <v>864</v>
      </c>
      <c r="B30" s="337"/>
      <c r="C30" s="540" t="s">
        <v>71</v>
      </c>
      <c r="D30" s="540"/>
      <c r="E30" s="555"/>
      <c r="F30" s="555">
        <v>15</v>
      </c>
      <c r="G30" s="548">
        <f t="shared" si="3"/>
        <v>0</v>
      </c>
      <c r="H30" s="549">
        <f t="shared" si="4"/>
        <v>0</v>
      </c>
      <c r="I30" s="550">
        <f t="shared" si="5"/>
        <v>0</v>
      </c>
      <c r="J30" s="551">
        <f>F30*6</f>
        <v>90</v>
      </c>
      <c r="K30" s="552"/>
      <c r="L30" s="703"/>
      <c r="M30" s="553"/>
      <c r="N30" s="554"/>
      <c r="O30" s="62"/>
    </row>
    <row r="31" spans="1:15" ht="33.75" x14ac:dyDescent="0.2">
      <c r="A31" s="544" t="s">
        <v>864</v>
      </c>
      <c r="B31" s="393">
        <v>2</v>
      </c>
      <c r="C31" s="406" t="s">
        <v>72</v>
      </c>
      <c r="D31" s="406" t="s">
        <v>73</v>
      </c>
      <c r="E31" s="533">
        <v>43.94</v>
      </c>
      <c r="F31" s="533">
        <v>6.74</v>
      </c>
      <c r="G31" s="548">
        <f t="shared" si="3"/>
        <v>4569.76</v>
      </c>
      <c r="H31" s="549">
        <f t="shared" si="4"/>
        <v>87.88</v>
      </c>
      <c r="I31" s="550">
        <f t="shared" si="5"/>
        <v>4657.6400000000003</v>
      </c>
      <c r="J31" s="551">
        <f>F31*6</f>
        <v>40.44</v>
      </c>
      <c r="K31" s="532"/>
    </row>
    <row r="32" spans="1:15" ht="33.75" x14ac:dyDescent="0.2">
      <c r="A32" s="544" t="s">
        <v>864</v>
      </c>
      <c r="B32" s="393">
        <v>2</v>
      </c>
      <c r="C32" s="406" t="s">
        <v>72</v>
      </c>
      <c r="D32" s="406" t="s">
        <v>73</v>
      </c>
      <c r="E32" s="533">
        <v>20.95</v>
      </c>
      <c r="F32" s="533">
        <v>0.69</v>
      </c>
      <c r="G32" s="548">
        <f t="shared" si="3"/>
        <v>2178.7999999999997</v>
      </c>
      <c r="H32" s="549">
        <f t="shared" si="4"/>
        <v>41.9</v>
      </c>
      <c r="I32" s="550">
        <f t="shared" si="5"/>
        <v>2220.6999999999998</v>
      </c>
      <c r="J32" s="551">
        <f>F32*6</f>
        <v>4.1399999999999997</v>
      </c>
      <c r="K32" s="532"/>
    </row>
    <row r="33" spans="1:11" ht="33.75" x14ac:dyDescent="0.2">
      <c r="A33" s="544" t="s">
        <v>864</v>
      </c>
      <c r="B33" s="399">
        <v>5</v>
      </c>
      <c r="C33" s="526" t="s">
        <v>74</v>
      </c>
      <c r="D33" s="526" t="s">
        <v>75</v>
      </c>
      <c r="E33" s="527">
        <v>86.36</v>
      </c>
      <c r="F33" s="527" t="s">
        <v>8</v>
      </c>
      <c r="G33" s="548">
        <f t="shared" si="3"/>
        <v>22453.600000000002</v>
      </c>
      <c r="H33" s="549">
        <f t="shared" si="4"/>
        <v>172.72</v>
      </c>
      <c r="I33" s="550">
        <f t="shared" si="5"/>
        <v>22626.320000000003</v>
      </c>
      <c r="J33" s="551"/>
      <c r="K33" s="532"/>
    </row>
    <row r="34" spans="1:11" ht="33.75" x14ac:dyDescent="0.2">
      <c r="A34" s="544" t="s">
        <v>864</v>
      </c>
      <c r="B34" s="399">
        <v>5</v>
      </c>
      <c r="C34" s="526" t="s">
        <v>76</v>
      </c>
      <c r="D34" s="526" t="s">
        <v>8</v>
      </c>
      <c r="E34" s="527" t="s">
        <v>8</v>
      </c>
      <c r="F34" s="527">
        <v>5.25</v>
      </c>
      <c r="G34" s="548"/>
      <c r="H34" s="549"/>
      <c r="I34" s="550"/>
      <c r="J34" s="551">
        <f t="shared" ref="J34:J41" si="6">F34*6</f>
        <v>31.5</v>
      </c>
      <c r="K34" s="532"/>
    </row>
    <row r="35" spans="1:11" ht="33.75" x14ac:dyDescent="0.2">
      <c r="A35" s="544" t="s">
        <v>864</v>
      </c>
      <c r="B35" s="399">
        <v>5</v>
      </c>
      <c r="C35" s="526" t="s">
        <v>77</v>
      </c>
      <c r="D35" s="526" t="s">
        <v>8</v>
      </c>
      <c r="E35" s="527" t="s">
        <v>8</v>
      </c>
      <c r="F35" s="527">
        <v>17.38</v>
      </c>
      <c r="G35" s="548"/>
      <c r="H35" s="549"/>
      <c r="I35" s="550"/>
      <c r="J35" s="551">
        <f t="shared" si="6"/>
        <v>104.28</v>
      </c>
      <c r="K35" s="532"/>
    </row>
    <row r="36" spans="1:11" ht="33.75" x14ac:dyDescent="0.2">
      <c r="A36" s="544" t="s">
        <v>864</v>
      </c>
      <c r="B36" s="399">
        <v>5</v>
      </c>
      <c r="C36" s="526" t="s">
        <v>78</v>
      </c>
      <c r="D36" s="526" t="s">
        <v>8</v>
      </c>
      <c r="E36" s="527" t="s">
        <v>8</v>
      </c>
      <c r="F36" s="527">
        <v>20.91</v>
      </c>
      <c r="G36" s="548"/>
      <c r="H36" s="549"/>
      <c r="I36" s="550"/>
      <c r="J36" s="551">
        <f t="shared" si="6"/>
        <v>125.46000000000001</v>
      </c>
      <c r="K36" s="532"/>
    </row>
    <row r="37" spans="1:11" ht="33.75" x14ac:dyDescent="0.2">
      <c r="A37" s="544" t="s">
        <v>864</v>
      </c>
      <c r="B37" s="392">
        <v>1</v>
      </c>
      <c r="C37" s="534" t="s">
        <v>79</v>
      </c>
      <c r="D37" s="534" t="s">
        <v>8</v>
      </c>
      <c r="E37" s="535" t="s">
        <v>8</v>
      </c>
      <c r="F37" s="535">
        <v>2</v>
      </c>
      <c r="G37" s="548"/>
      <c r="H37" s="549"/>
      <c r="I37" s="550"/>
      <c r="J37" s="551">
        <f t="shared" si="6"/>
        <v>12</v>
      </c>
      <c r="K37" s="532"/>
    </row>
    <row r="38" spans="1:11" ht="33.75" x14ac:dyDescent="0.2">
      <c r="A38" s="544" t="s">
        <v>864</v>
      </c>
      <c r="B38" s="399">
        <v>5</v>
      </c>
      <c r="C38" s="526" t="s">
        <v>80</v>
      </c>
      <c r="D38" s="526" t="s">
        <v>81</v>
      </c>
      <c r="E38" s="527">
        <v>2.02</v>
      </c>
      <c r="F38" s="527">
        <v>11.4</v>
      </c>
      <c r="G38" s="548">
        <f t="shared" si="3"/>
        <v>525.19999999999993</v>
      </c>
      <c r="H38" s="549">
        <f t="shared" si="4"/>
        <v>4.04</v>
      </c>
      <c r="I38" s="550">
        <f t="shared" si="5"/>
        <v>529.2399999999999</v>
      </c>
      <c r="J38" s="551">
        <f t="shared" si="6"/>
        <v>68.400000000000006</v>
      </c>
      <c r="K38" s="532"/>
    </row>
    <row r="39" spans="1:11" ht="33.75" x14ac:dyDescent="0.2">
      <c r="A39" s="544" t="s">
        <v>864</v>
      </c>
      <c r="B39" s="399">
        <v>5</v>
      </c>
      <c r="C39" s="526" t="s">
        <v>82</v>
      </c>
      <c r="D39" s="526" t="s">
        <v>75</v>
      </c>
      <c r="E39" s="527">
        <v>19.739999999999998</v>
      </c>
      <c r="F39" s="527" t="s">
        <v>8</v>
      </c>
      <c r="G39" s="548">
        <f t="shared" si="3"/>
        <v>5132.3999999999996</v>
      </c>
      <c r="H39" s="549">
        <f t="shared" si="4"/>
        <v>39.479999999999997</v>
      </c>
      <c r="I39" s="550">
        <f t="shared" si="5"/>
        <v>5171.8799999999992</v>
      </c>
      <c r="J39" s="551"/>
      <c r="K39" s="532"/>
    </row>
    <row r="40" spans="1:11" ht="33.75" x14ac:dyDescent="0.2">
      <c r="A40" s="544" t="s">
        <v>864</v>
      </c>
      <c r="B40" s="399">
        <v>5</v>
      </c>
      <c r="C40" s="526" t="s">
        <v>83</v>
      </c>
      <c r="D40" s="526" t="s">
        <v>75</v>
      </c>
      <c r="E40" s="527">
        <v>47.62</v>
      </c>
      <c r="F40" s="527">
        <v>0.53</v>
      </c>
      <c r="G40" s="548">
        <f t="shared" si="3"/>
        <v>12381.199999999999</v>
      </c>
      <c r="H40" s="549">
        <f t="shared" si="4"/>
        <v>95.24</v>
      </c>
      <c r="I40" s="550">
        <f t="shared" si="5"/>
        <v>12476.439999999999</v>
      </c>
      <c r="J40" s="551">
        <f t="shared" si="6"/>
        <v>3.18</v>
      </c>
      <c r="K40" s="532"/>
    </row>
    <row r="41" spans="1:11" ht="33.75" x14ac:dyDescent="0.2">
      <c r="A41" s="544" t="s">
        <v>864</v>
      </c>
      <c r="B41" s="399">
        <v>5</v>
      </c>
      <c r="C41" s="526" t="s">
        <v>84</v>
      </c>
      <c r="D41" s="526"/>
      <c r="E41" s="556"/>
      <c r="F41" s="556"/>
      <c r="G41" s="548"/>
      <c r="H41" s="549"/>
      <c r="I41" s="550"/>
      <c r="J41" s="551">
        <f t="shared" si="6"/>
        <v>0</v>
      </c>
      <c r="K41" s="532"/>
    </row>
    <row r="42" spans="1:11" ht="33.75" x14ac:dyDescent="0.2">
      <c r="A42" s="544" t="s">
        <v>864</v>
      </c>
      <c r="B42" s="391"/>
      <c r="C42" s="538" t="s">
        <v>20</v>
      </c>
      <c r="D42" s="538"/>
      <c r="E42" s="539">
        <f>SUM(E26:E41)</f>
        <v>357.63</v>
      </c>
      <c r="F42" s="539">
        <f>SUM(F26:F41)</f>
        <v>79.900000000000006</v>
      </c>
      <c r="I42" s="530"/>
      <c r="J42" s="531"/>
      <c r="K42" s="532"/>
    </row>
    <row r="43" spans="1:11" ht="33.75" x14ac:dyDescent="0.2">
      <c r="A43" s="544" t="s">
        <v>864</v>
      </c>
      <c r="B43" s="391"/>
      <c r="C43" s="538"/>
      <c r="D43" s="538"/>
      <c r="E43" s="557"/>
      <c r="F43" s="557"/>
      <c r="I43" s="530"/>
      <c r="J43" s="531"/>
      <c r="K43" s="532"/>
    </row>
    <row r="44" spans="1:11" ht="33.75" x14ac:dyDescent="0.2">
      <c r="A44" s="544" t="s">
        <v>864</v>
      </c>
      <c r="B44" s="849" t="s">
        <v>21</v>
      </c>
      <c r="C44" s="849"/>
      <c r="D44" s="849"/>
      <c r="E44" s="849"/>
      <c r="F44" s="849"/>
      <c r="I44" s="530"/>
      <c r="J44" s="531"/>
      <c r="K44" s="532"/>
    </row>
    <row r="45" spans="1:11" ht="33.75" x14ac:dyDescent="0.2">
      <c r="A45" s="544" t="s">
        <v>864</v>
      </c>
      <c r="B45" s="849" t="s">
        <v>64</v>
      </c>
      <c r="C45" s="849"/>
      <c r="D45" s="849"/>
      <c r="E45" s="849"/>
      <c r="F45" s="849"/>
      <c r="I45" s="530"/>
      <c r="J45" s="531"/>
      <c r="K45" s="532"/>
    </row>
    <row r="46" spans="1:11" ht="33.75" x14ac:dyDescent="0.2">
      <c r="A46" s="544" t="s">
        <v>864</v>
      </c>
      <c r="B46" s="849" t="s">
        <v>85</v>
      </c>
      <c r="C46" s="849"/>
      <c r="D46" s="849"/>
      <c r="E46" s="849"/>
      <c r="F46" s="849"/>
      <c r="I46" s="530"/>
      <c r="J46" s="531"/>
      <c r="K46" s="532"/>
    </row>
    <row r="47" spans="1:11" ht="33.75" x14ac:dyDescent="0.2">
      <c r="A47" s="544" t="s">
        <v>864</v>
      </c>
      <c r="B47" s="849" t="s">
        <v>86</v>
      </c>
      <c r="C47" s="849"/>
      <c r="D47" s="849"/>
      <c r="E47" s="849"/>
      <c r="F47" s="849"/>
      <c r="I47" s="530"/>
      <c r="J47" s="531"/>
      <c r="K47" s="532"/>
    </row>
    <row r="48" spans="1:11" ht="33.75" x14ac:dyDescent="0.2">
      <c r="A48" s="544" t="s">
        <v>864</v>
      </c>
      <c r="I48" s="530"/>
      <c r="J48" s="531"/>
      <c r="K48" s="532"/>
    </row>
    <row r="49" spans="1:14" ht="33.75" x14ac:dyDescent="0.2">
      <c r="A49" s="544" t="s">
        <v>864</v>
      </c>
      <c r="B49" s="849" t="s">
        <v>25</v>
      </c>
      <c r="C49" s="849"/>
      <c r="D49" s="849"/>
      <c r="E49" s="849"/>
      <c r="F49" s="849"/>
      <c r="I49" s="530"/>
      <c r="J49" s="531"/>
      <c r="K49" s="532"/>
    </row>
    <row r="50" spans="1:14" ht="33.75" x14ac:dyDescent="0.2">
      <c r="A50" s="544" t="s">
        <v>864</v>
      </c>
      <c r="B50" s="845" t="s">
        <v>26</v>
      </c>
      <c r="C50" s="845"/>
      <c r="D50" s="845"/>
      <c r="E50" s="845"/>
      <c r="F50" s="845"/>
      <c r="I50" s="530"/>
      <c r="J50" s="531"/>
      <c r="K50" s="532"/>
    </row>
    <row r="51" spans="1:14" ht="33.75" x14ac:dyDescent="0.2">
      <c r="A51" s="544" t="s">
        <v>864</v>
      </c>
      <c r="B51" s="845" t="s">
        <v>27</v>
      </c>
      <c r="C51" s="845"/>
      <c r="D51" s="845"/>
      <c r="E51" s="845"/>
      <c r="F51" s="845"/>
      <c r="I51" s="530"/>
      <c r="J51" s="531"/>
      <c r="K51" s="532"/>
    </row>
    <row r="52" spans="1:14" s="26" customFormat="1" ht="33.75" x14ac:dyDescent="0.2">
      <c r="A52" s="544" t="s">
        <v>864</v>
      </c>
      <c r="B52" s="390"/>
      <c r="C52" s="390"/>
      <c r="D52" s="390"/>
      <c r="E52" s="390"/>
      <c r="F52" s="390"/>
      <c r="G52" s="528"/>
      <c r="H52" s="529"/>
      <c r="I52" s="530"/>
      <c r="J52" s="531"/>
      <c r="K52" s="532"/>
      <c r="L52" s="703"/>
      <c r="M52" s="525"/>
      <c r="N52" s="390"/>
    </row>
    <row r="53" spans="1:14" ht="39" customHeight="1" x14ac:dyDescent="0.2">
      <c r="A53" s="544" t="s">
        <v>864</v>
      </c>
      <c r="B53" s="519" t="s">
        <v>770</v>
      </c>
      <c r="C53" s="850" t="s">
        <v>799</v>
      </c>
      <c r="D53" s="850"/>
      <c r="E53" s="850"/>
      <c r="F53" s="850"/>
      <c r="I53" s="530"/>
      <c r="J53" s="531"/>
      <c r="K53" s="532"/>
    </row>
    <row r="54" spans="1:14" ht="33.75" x14ac:dyDescent="0.2">
      <c r="A54" s="544" t="s">
        <v>864</v>
      </c>
      <c r="B54" s="393">
        <v>2</v>
      </c>
      <c r="C54" s="406" t="s">
        <v>87</v>
      </c>
      <c r="D54" s="406" t="s">
        <v>88</v>
      </c>
      <c r="E54" s="533">
        <v>36.5</v>
      </c>
      <c r="F54" s="533">
        <v>19.760000000000002</v>
      </c>
      <c r="G54" s="528">
        <f t="shared" ref="G54:G68" si="7">B54*E54*52</f>
        <v>3796</v>
      </c>
      <c r="H54" s="529">
        <f t="shared" ref="H54:H68" si="8">E54*2</f>
        <v>73</v>
      </c>
      <c r="I54" s="530">
        <f t="shared" ref="I54:I68" si="9">SUM(G54:H54)</f>
        <v>3869</v>
      </c>
      <c r="J54" s="531">
        <f>F54*6</f>
        <v>118.56</v>
      </c>
      <c r="K54" s="532">
        <f>SUM(I54:J68)</f>
        <v>47723.340000000004</v>
      </c>
      <c r="L54" s="705">
        <f>K54*N$665</f>
        <v>3040.5442737836511</v>
      </c>
    </row>
    <row r="55" spans="1:14" ht="33.75" x14ac:dyDescent="0.2">
      <c r="A55" s="544" t="s">
        <v>864</v>
      </c>
      <c r="B55" s="393">
        <v>2</v>
      </c>
      <c r="C55" s="406" t="s">
        <v>89</v>
      </c>
      <c r="D55" s="406" t="s">
        <v>88</v>
      </c>
      <c r="E55" s="533">
        <v>16.8</v>
      </c>
      <c r="F55" s="533">
        <v>10.68</v>
      </c>
      <c r="G55" s="528">
        <f t="shared" si="7"/>
        <v>1747.2</v>
      </c>
      <c r="H55" s="529">
        <f t="shared" si="8"/>
        <v>33.6</v>
      </c>
      <c r="I55" s="530">
        <f t="shared" si="9"/>
        <v>1780.8</v>
      </c>
      <c r="J55" s="531">
        <f t="shared" ref="J55:J68" si="10">F55*6</f>
        <v>64.08</v>
      </c>
      <c r="K55" s="532"/>
    </row>
    <row r="56" spans="1:14" ht="33.75" x14ac:dyDescent="0.2">
      <c r="A56" s="544" t="s">
        <v>864</v>
      </c>
      <c r="B56" s="392">
        <v>1</v>
      </c>
      <c r="C56" s="534" t="s">
        <v>90</v>
      </c>
      <c r="D56" s="534" t="s">
        <v>91</v>
      </c>
      <c r="E56" s="535">
        <v>4.75</v>
      </c>
      <c r="F56" s="535" t="s">
        <v>8</v>
      </c>
      <c r="G56" s="528">
        <f t="shared" si="7"/>
        <v>247</v>
      </c>
      <c r="H56" s="529">
        <f t="shared" si="8"/>
        <v>9.5</v>
      </c>
      <c r="I56" s="530">
        <f t="shared" si="9"/>
        <v>256.5</v>
      </c>
      <c r="J56" s="531"/>
      <c r="K56" s="532"/>
    </row>
    <row r="57" spans="1:14" ht="33.75" x14ac:dyDescent="0.2">
      <c r="A57" s="544" t="s">
        <v>864</v>
      </c>
      <c r="B57" s="393">
        <v>2</v>
      </c>
      <c r="C57" s="406" t="s">
        <v>92</v>
      </c>
      <c r="D57" s="406" t="s">
        <v>88</v>
      </c>
      <c r="E57" s="533">
        <v>25.2</v>
      </c>
      <c r="F57" s="533">
        <v>2.6</v>
      </c>
      <c r="G57" s="528">
        <f t="shared" si="7"/>
        <v>2620.7999999999997</v>
      </c>
      <c r="H57" s="529">
        <f t="shared" si="8"/>
        <v>50.4</v>
      </c>
      <c r="I57" s="530">
        <f t="shared" si="9"/>
        <v>2671.2</v>
      </c>
      <c r="J57" s="531">
        <f t="shared" si="10"/>
        <v>15.600000000000001</v>
      </c>
      <c r="K57" s="532"/>
    </row>
    <row r="58" spans="1:14" ht="33.75" x14ac:dyDescent="0.2">
      <c r="A58" s="544" t="s">
        <v>864</v>
      </c>
      <c r="B58" s="393">
        <v>2</v>
      </c>
      <c r="C58" s="406" t="s">
        <v>93</v>
      </c>
      <c r="D58" s="406" t="s">
        <v>88</v>
      </c>
      <c r="E58" s="533">
        <v>79.099999999999994</v>
      </c>
      <c r="F58" s="533">
        <v>36.28</v>
      </c>
      <c r="G58" s="528">
        <f t="shared" si="7"/>
        <v>8226.4</v>
      </c>
      <c r="H58" s="529">
        <f t="shared" si="8"/>
        <v>158.19999999999999</v>
      </c>
      <c r="I58" s="530">
        <f t="shared" si="9"/>
        <v>8384.6</v>
      </c>
      <c r="J58" s="531">
        <f t="shared" si="10"/>
        <v>217.68</v>
      </c>
      <c r="K58" s="532"/>
    </row>
    <row r="59" spans="1:14" ht="33.75" x14ac:dyDescent="0.2">
      <c r="A59" s="544" t="s">
        <v>864</v>
      </c>
      <c r="B59" s="393">
        <v>2</v>
      </c>
      <c r="C59" s="406" t="s">
        <v>94</v>
      </c>
      <c r="D59" s="406" t="s">
        <v>88</v>
      </c>
      <c r="E59" s="533">
        <v>12.87</v>
      </c>
      <c r="F59" s="533">
        <v>15.04</v>
      </c>
      <c r="G59" s="528">
        <f t="shared" si="7"/>
        <v>1338.48</v>
      </c>
      <c r="H59" s="529">
        <f t="shared" si="8"/>
        <v>25.74</v>
      </c>
      <c r="I59" s="530">
        <f t="shared" si="9"/>
        <v>1364.22</v>
      </c>
      <c r="J59" s="531">
        <f t="shared" si="10"/>
        <v>90.24</v>
      </c>
      <c r="K59" s="532"/>
    </row>
    <row r="60" spans="1:14" ht="33.75" x14ac:dyDescent="0.2">
      <c r="A60" s="544" t="s">
        <v>864</v>
      </c>
      <c r="B60" s="393">
        <v>2</v>
      </c>
      <c r="C60" s="406" t="s">
        <v>95</v>
      </c>
      <c r="D60" s="406" t="s">
        <v>88</v>
      </c>
      <c r="E60" s="533">
        <v>28.6</v>
      </c>
      <c r="F60" s="533">
        <v>14.55</v>
      </c>
      <c r="G60" s="528">
        <f t="shared" si="7"/>
        <v>2974.4</v>
      </c>
      <c r="H60" s="529">
        <f t="shared" si="8"/>
        <v>57.2</v>
      </c>
      <c r="I60" s="530">
        <f t="shared" si="9"/>
        <v>3031.6</v>
      </c>
      <c r="J60" s="531">
        <f t="shared" si="10"/>
        <v>87.300000000000011</v>
      </c>
      <c r="K60" s="532"/>
    </row>
    <row r="61" spans="1:14" ht="33.75" x14ac:dyDescent="0.2">
      <c r="A61" s="544" t="s">
        <v>864</v>
      </c>
      <c r="B61" s="393">
        <v>2</v>
      </c>
      <c r="C61" s="406" t="s">
        <v>96</v>
      </c>
      <c r="D61" s="406" t="s">
        <v>88</v>
      </c>
      <c r="E61" s="533">
        <v>20.8</v>
      </c>
      <c r="F61" s="533">
        <v>4.4000000000000004</v>
      </c>
      <c r="G61" s="528">
        <f t="shared" si="7"/>
        <v>2163.2000000000003</v>
      </c>
      <c r="H61" s="529">
        <f t="shared" si="8"/>
        <v>41.6</v>
      </c>
      <c r="I61" s="530">
        <f t="shared" si="9"/>
        <v>2204.8000000000002</v>
      </c>
      <c r="J61" s="531">
        <f t="shared" si="10"/>
        <v>26.400000000000002</v>
      </c>
      <c r="K61" s="532"/>
    </row>
    <row r="62" spans="1:14" ht="33.75" x14ac:dyDescent="0.2">
      <c r="A62" s="544" t="s">
        <v>864</v>
      </c>
      <c r="B62" s="393">
        <v>2</v>
      </c>
      <c r="C62" s="406" t="s">
        <v>97</v>
      </c>
      <c r="D62" s="406" t="s">
        <v>88</v>
      </c>
      <c r="E62" s="533">
        <v>89</v>
      </c>
      <c r="F62" s="533">
        <v>24.18</v>
      </c>
      <c r="G62" s="528">
        <f t="shared" si="7"/>
        <v>9256</v>
      </c>
      <c r="H62" s="529">
        <f t="shared" si="8"/>
        <v>178</v>
      </c>
      <c r="I62" s="530">
        <f t="shared" si="9"/>
        <v>9434</v>
      </c>
      <c r="J62" s="531">
        <f t="shared" si="10"/>
        <v>145.07999999999998</v>
      </c>
      <c r="K62" s="532"/>
    </row>
    <row r="63" spans="1:14" ht="33.75" x14ac:dyDescent="0.2">
      <c r="A63" s="544" t="s">
        <v>864</v>
      </c>
      <c r="B63" s="392">
        <v>1</v>
      </c>
      <c r="C63" s="534" t="s">
        <v>98</v>
      </c>
      <c r="D63" s="534" t="s">
        <v>99</v>
      </c>
      <c r="E63" s="535">
        <v>20.399999999999999</v>
      </c>
      <c r="F63" s="535" t="s">
        <v>8</v>
      </c>
      <c r="G63" s="528">
        <f t="shared" si="7"/>
        <v>1060.8</v>
      </c>
      <c r="H63" s="529">
        <f t="shared" si="8"/>
        <v>40.799999999999997</v>
      </c>
      <c r="I63" s="530">
        <f t="shared" si="9"/>
        <v>1101.5999999999999</v>
      </c>
      <c r="J63" s="531"/>
      <c r="K63" s="532"/>
    </row>
    <row r="64" spans="1:14" ht="33.75" x14ac:dyDescent="0.2">
      <c r="A64" s="544" t="s">
        <v>864</v>
      </c>
      <c r="B64" s="399">
        <v>5</v>
      </c>
      <c r="C64" s="526" t="s">
        <v>100</v>
      </c>
      <c r="D64" s="526" t="s">
        <v>101</v>
      </c>
      <c r="E64" s="527">
        <v>35.5</v>
      </c>
      <c r="F64" s="527" t="s">
        <v>8</v>
      </c>
      <c r="G64" s="528">
        <f t="shared" si="7"/>
        <v>9230</v>
      </c>
      <c r="H64" s="529">
        <f t="shared" si="8"/>
        <v>71</v>
      </c>
      <c r="I64" s="530">
        <f t="shared" si="9"/>
        <v>9301</v>
      </c>
      <c r="J64" s="531"/>
      <c r="K64" s="532"/>
    </row>
    <row r="65" spans="1:14" ht="33.75" x14ac:dyDescent="0.2">
      <c r="A65" s="544" t="s">
        <v>864</v>
      </c>
      <c r="B65" s="399">
        <v>5</v>
      </c>
      <c r="C65" s="526" t="s">
        <v>102</v>
      </c>
      <c r="D65" s="526" t="s">
        <v>101</v>
      </c>
      <c r="E65" s="527">
        <v>9</v>
      </c>
      <c r="F65" s="527" t="s">
        <v>8</v>
      </c>
      <c r="G65" s="528">
        <f t="shared" si="7"/>
        <v>2340</v>
      </c>
      <c r="H65" s="529">
        <f t="shared" si="8"/>
        <v>18</v>
      </c>
      <c r="I65" s="530">
        <f t="shared" si="9"/>
        <v>2358</v>
      </c>
      <c r="J65" s="531"/>
      <c r="K65" s="532"/>
    </row>
    <row r="66" spans="1:14" ht="33.75" x14ac:dyDescent="0.2">
      <c r="A66" s="544" t="s">
        <v>864</v>
      </c>
      <c r="B66" s="399">
        <v>5</v>
      </c>
      <c r="C66" s="526" t="s">
        <v>103</v>
      </c>
      <c r="D66" s="526" t="s">
        <v>16</v>
      </c>
      <c r="E66" s="527">
        <v>4.5</v>
      </c>
      <c r="F66" s="527">
        <v>1.68</v>
      </c>
      <c r="G66" s="528">
        <f t="shared" si="7"/>
        <v>1170</v>
      </c>
      <c r="H66" s="529">
        <f t="shared" si="8"/>
        <v>9</v>
      </c>
      <c r="I66" s="530">
        <f t="shared" si="9"/>
        <v>1179</v>
      </c>
      <c r="J66" s="531">
        <f t="shared" si="10"/>
        <v>10.08</v>
      </c>
      <c r="K66" s="532"/>
    </row>
    <row r="67" spans="1:14" ht="33.75" x14ac:dyDescent="0.2">
      <c r="A67" s="544" t="s">
        <v>864</v>
      </c>
      <c r="B67" s="392">
        <v>1</v>
      </c>
      <c r="C67" s="534" t="s">
        <v>104</v>
      </c>
      <c r="D67" s="534" t="s">
        <v>8</v>
      </c>
      <c r="E67" s="535" t="s">
        <v>8</v>
      </c>
      <c r="F67" s="535">
        <v>2</v>
      </c>
      <c r="I67" s="530"/>
      <c r="J67" s="531">
        <f t="shared" si="10"/>
        <v>12</v>
      </c>
      <c r="K67" s="532"/>
    </row>
    <row r="68" spans="1:14" ht="33.75" x14ac:dyDescent="0.2">
      <c r="A68" s="544" t="s">
        <v>864</v>
      </c>
      <c r="B68" s="399">
        <v>5</v>
      </c>
      <c r="C68" s="526" t="s">
        <v>105</v>
      </c>
      <c r="D68" s="526"/>
      <c r="E68" s="558"/>
      <c r="F68" s="558"/>
      <c r="G68" s="528">
        <f t="shared" si="7"/>
        <v>0</v>
      </c>
      <c r="H68" s="529">
        <f t="shared" si="8"/>
        <v>0</v>
      </c>
      <c r="I68" s="530">
        <f t="shared" si="9"/>
        <v>0</v>
      </c>
      <c r="J68" s="531">
        <f t="shared" si="10"/>
        <v>0</v>
      </c>
      <c r="K68" s="532"/>
    </row>
    <row r="69" spans="1:14" ht="33.75" x14ac:dyDescent="0.2">
      <c r="A69" s="544" t="s">
        <v>864</v>
      </c>
      <c r="B69" s="538"/>
      <c r="C69" s="538" t="s">
        <v>20</v>
      </c>
      <c r="D69" s="538"/>
      <c r="E69" s="559">
        <f>SUM(E54:E68)</f>
        <v>383.02</v>
      </c>
      <c r="F69" s="559">
        <f>SUM(F54:F68)</f>
        <v>131.16999999999999</v>
      </c>
      <c r="I69" s="530"/>
      <c r="J69" s="531"/>
      <c r="K69" s="532"/>
    </row>
    <row r="70" spans="1:14" ht="33.75" x14ac:dyDescent="0.2">
      <c r="A70" s="544" t="s">
        <v>864</v>
      </c>
      <c r="I70" s="530"/>
      <c r="J70" s="531"/>
      <c r="K70" s="532"/>
    </row>
    <row r="71" spans="1:14" ht="33.75" x14ac:dyDescent="0.2">
      <c r="A71" s="544" t="s">
        <v>864</v>
      </c>
      <c r="B71" s="849" t="s">
        <v>21</v>
      </c>
      <c r="C71" s="849"/>
      <c r="D71" s="849"/>
      <c r="E71" s="849"/>
      <c r="F71" s="849"/>
      <c r="I71" s="530"/>
      <c r="J71" s="531"/>
      <c r="K71" s="532"/>
    </row>
    <row r="72" spans="1:14" ht="33.75" x14ac:dyDescent="0.2">
      <c r="A72" s="544" t="s">
        <v>864</v>
      </c>
      <c r="B72" s="849" t="s">
        <v>64</v>
      </c>
      <c r="C72" s="849"/>
      <c r="D72" s="849"/>
      <c r="E72" s="849"/>
      <c r="F72" s="849"/>
      <c r="I72" s="530"/>
      <c r="J72" s="531"/>
      <c r="K72" s="532"/>
    </row>
    <row r="73" spans="1:14" ht="33.75" x14ac:dyDescent="0.2">
      <c r="A73" s="544" t="s">
        <v>864</v>
      </c>
      <c r="B73" s="849" t="s">
        <v>85</v>
      </c>
      <c r="C73" s="849"/>
      <c r="D73" s="849"/>
      <c r="E73" s="849"/>
      <c r="F73" s="849"/>
      <c r="I73" s="530"/>
      <c r="J73" s="531"/>
      <c r="K73" s="532"/>
    </row>
    <row r="74" spans="1:14" ht="33.75" x14ac:dyDescent="0.2">
      <c r="A74" s="544" t="s">
        <v>864</v>
      </c>
      <c r="B74" s="849" t="s">
        <v>86</v>
      </c>
      <c r="C74" s="849"/>
      <c r="D74" s="849"/>
      <c r="E74" s="849"/>
      <c r="F74" s="849"/>
      <c r="I74" s="530"/>
      <c r="J74" s="531"/>
      <c r="K74" s="532"/>
    </row>
    <row r="75" spans="1:14" ht="33.75" x14ac:dyDescent="0.2">
      <c r="A75" s="544" t="s">
        <v>864</v>
      </c>
      <c r="I75" s="530"/>
      <c r="J75" s="531"/>
      <c r="K75" s="532"/>
    </row>
    <row r="76" spans="1:14" ht="33.75" x14ac:dyDescent="0.2">
      <c r="A76" s="544" t="s">
        <v>864</v>
      </c>
      <c r="B76" s="849" t="s">
        <v>25</v>
      </c>
      <c r="C76" s="849"/>
      <c r="D76" s="849"/>
      <c r="E76" s="849"/>
      <c r="F76" s="849"/>
      <c r="I76" s="530"/>
      <c r="J76" s="531"/>
      <c r="K76" s="532"/>
    </row>
    <row r="77" spans="1:14" ht="33.75" x14ac:dyDescent="0.2">
      <c r="A77" s="544" t="s">
        <v>864</v>
      </c>
      <c r="B77" s="845" t="s">
        <v>26</v>
      </c>
      <c r="C77" s="845"/>
      <c r="D77" s="845"/>
      <c r="E77" s="845"/>
      <c r="F77" s="845"/>
      <c r="I77" s="530"/>
      <c r="J77" s="531"/>
      <c r="K77" s="532"/>
    </row>
    <row r="78" spans="1:14" ht="33.75" x14ac:dyDescent="0.2">
      <c r="A78" s="544" t="s">
        <v>864</v>
      </c>
      <c r="B78" s="845" t="s">
        <v>27</v>
      </c>
      <c r="C78" s="845"/>
      <c r="D78" s="845"/>
      <c r="E78" s="845"/>
      <c r="F78" s="845"/>
      <c r="I78" s="530"/>
      <c r="J78" s="531"/>
      <c r="K78" s="532"/>
    </row>
    <row r="79" spans="1:14" s="26" customFormat="1" ht="33.75" x14ac:dyDescent="0.2">
      <c r="A79" s="544" t="s">
        <v>864</v>
      </c>
      <c r="B79" s="390"/>
      <c r="C79" s="390"/>
      <c r="D79" s="390"/>
      <c r="E79" s="390"/>
      <c r="F79" s="390"/>
      <c r="G79" s="528"/>
      <c r="H79" s="529"/>
      <c r="I79" s="530"/>
      <c r="J79" s="531"/>
      <c r="K79" s="532"/>
      <c r="L79" s="703"/>
      <c r="M79" s="525"/>
      <c r="N79" s="390"/>
    </row>
    <row r="80" spans="1:14" ht="37.5" customHeight="1" x14ac:dyDescent="0.2">
      <c r="A80" s="544" t="s">
        <v>864</v>
      </c>
      <c r="B80" s="519" t="s">
        <v>769</v>
      </c>
      <c r="C80" s="850" t="s">
        <v>800</v>
      </c>
      <c r="D80" s="850"/>
      <c r="E80" s="850"/>
      <c r="F80" s="850"/>
      <c r="I80" s="530"/>
      <c r="J80" s="531"/>
      <c r="K80" s="532"/>
    </row>
    <row r="81" spans="1:15" s="43" customFormat="1" ht="33.75" x14ac:dyDescent="0.2">
      <c r="A81" s="544" t="s">
        <v>864</v>
      </c>
      <c r="B81" s="337" t="s">
        <v>106</v>
      </c>
      <c r="C81" s="331"/>
      <c r="D81" s="331"/>
      <c r="E81" s="331"/>
      <c r="F81" s="331"/>
      <c r="G81" s="548"/>
      <c r="H81" s="549"/>
      <c r="I81" s="550"/>
      <c r="J81" s="551"/>
      <c r="K81" s="552"/>
      <c r="L81" s="703"/>
      <c r="M81" s="553"/>
      <c r="N81" s="554"/>
      <c r="O81" s="62"/>
    </row>
    <row r="82" spans="1:15" s="43" customFormat="1" ht="33.75" x14ac:dyDescent="0.2">
      <c r="A82" s="544" t="s">
        <v>864</v>
      </c>
      <c r="B82" s="560">
        <v>3</v>
      </c>
      <c r="C82" s="561" t="s">
        <v>107</v>
      </c>
      <c r="D82" s="561" t="s">
        <v>73</v>
      </c>
      <c r="E82" s="562">
        <v>21</v>
      </c>
      <c r="F82" s="562">
        <v>3</v>
      </c>
      <c r="G82" s="528">
        <f>B82*E82*52</f>
        <v>3276</v>
      </c>
      <c r="H82" s="529">
        <f>E82*2</f>
        <v>42</v>
      </c>
      <c r="I82" s="530">
        <f>SUM(G82:H82)</f>
        <v>3318</v>
      </c>
      <c r="J82" s="531">
        <f>F82*6</f>
        <v>18</v>
      </c>
      <c r="K82" s="552">
        <f>SUM(I82:J102)</f>
        <v>57617.08</v>
      </c>
      <c r="L82" s="705">
        <f>K82*N$665</f>
        <v>3670.8931660301755</v>
      </c>
      <c r="M82" s="553"/>
      <c r="N82" s="554"/>
      <c r="O82" s="62"/>
    </row>
    <row r="83" spans="1:15" s="43" customFormat="1" ht="33.75" x14ac:dyDescent="0.2">
      <c r="A83" s="544" t="s">
        <v>864</v>
      </c>
      <c r="B83" s="560">
        <v>3</v>
      </c>
      <c r="C83" s="561" t="s">
        <v>108</v>
      </c>
      <c r="D83" s="561" t="s">
        <v>16</v>
      </c>
      <c r="E83" s="562">
        <v>5</v>
      </c>
      <c r="F83" s="563" t="s">
        <v>109</v>
      </c>
      <c r="G83" s="528">
        <f t="shared" ref="G83:G102" si="11">B83*E83*52</f>
        <v>780</v>
      </c>
      <c r="H83" s="529">
        <f t="shared" ref="H83:H102" si="12">E83*2</f>
        <v>10</v>
      </c>
      <c r="I83" s="530">
        <f t="shared" ref="I83:I102" si="13">SUM(G83:H83)</f>
        <v>790</v>
      </c>
      <c r="J83" s="531"/>
      <c r="K83" s="552"/>
      <c r="L83" s="703"/>
      <c r="M83" s="553"/>
      <c r="N83" s="554"/>
      <c r="O83" s="62"/>
    </row>
    <row r="84" spans="1:15" s="43" customFormat="1" ht="33.75" x14ac:dyDescent="0.2">
      <c r="A84" s="544" t="s">
        <v>864</v>
      </c>
      <c r="B84" s="337" t="s">
        <v>110</v>
      </c>
      <c r="C84" s="331"/>
      <c r="D84" s="331"/>
      <c r="E84" s="331"/>
      <c r="F84" s="331"/>
      <c r="G84" s="528"/>
      <c r="H84" s="529"/>
      <c r="I84" s="530"/>
      <c r="J84" s="531"/>
      <c r="K84" s="552"/>
      <c r="L84" s="703"/>
      <c r="M84" s="553"/>
      <c r="N84" s="554"/>
      <c r="O84" s="62"/>
    </row>
    <row r="85" spans="1:15" ht="33.75" x14ac:dyDescent="0.2">
      <c r="A85" s="544" t="s">
        <v>864</v>
      </c>
      <c r="B85" s="337"/>
      <c r="C85" s="540" t="s">
        <v>111</v>
      </c>
      <c r="D85" s="540" t="s">
        <v>73</v>
      </c>
      <c r="E85" s="564">
        <v>21</v>
      </c>
      <c r="F85" s="564">
        <v>2.88</v>
      </c>
      <c r="G85" s="528">
        <f t="shared" si="11"/>
        <v>0</v>
      </c>
      <c r="H85" s="529">
        <f t="shared" si="12"/>
        <v>42</v>
      </c>
      <c r="I85" s="530">
        <f t="shared" si="13"/>
        <v>42</v>
      </c>
      <c r="J85" s="531">
        <f t="shared" ref="J85:J102" si="14">F85*6</f>
        <v>17.28</v>
      </c>
      <c r="K85" s="565"/>
    </row>
    <row r="86" spans="1:15" ht="33.75" x14ac:dyDescent="0.2">
      <c r="A86" s="544" t="s">
        <v>864</v>
      </c>
      <c r="B86" s="393">
        <v>2</v>
      </c>
      <c r="C86" s="406" t="s">
        <v>112</v>
      </c>
      <c r="D86" s="406" t="s">
        <v>88</v>
      </c>
      <c r="E86" s="566">
        <v>36.5</v>
      </c>
      <c r="F86" s="566">
        <v>23.78</v>
      </c>
      <c r="G86" s="528">
        <f t="shared" si="11"/>
        <v>3796</v>
      </c>
      <c r="H86" s="529">
        <f t="shared" si="12"/>
        <v>73</v>
      </c>
      <c r="I86" s="530">
        <f t="shared" si="13"/>
        <v>3869</v>
      </c>
      <c r="J86" s="531">
        <f t="shared" si="14"/>
        <v>142.68</v>
      </c>
      <c r="K86" s="532"/>
    </row>
    <row r="87" spans="1:15" ht="33.75" x14ac:dyDescent="0.2">
      <c r="A87" s="544" t="s">
        <v>864</v>
      </c>
      <c r="B87" s="393">
        <v>2</v>
      </c>
      <c r="C87" s="406" t="s">
        <v>113</v>
      </c>
      <c r="D87" s="406" t="s">
        <v>88</v>
      </c>
      <c r="E87" s="566">
        <v>16.100000000000001</v>
      </c>
      <c r="F87" s="566">
        <v>10.97</v>
      </c>
      <c r="G87" s="528">
        <f t="shared" si="11"/>
        <v>1674.4</v>
      </c>
      <c r="H87" s="529">
        <f t="shared" si="12"/>
        <v>32.200000000000003</v>
      </c>
      <c r="I87" s="530">
        <f t="shared" si="13"/>
        <v>1706.6000000000001</v>
      </c>
      <c r="J87" s="531">
        <f t="shared" si="14"/>
        <v>65.820000000000007</v>
      </c>
      <c r="K87" s="532"/>
    </row>
    <row r="88" spans="1:15" ht="33.75" x14ac:dyDescent="0.2">
      <c r="A88" s="544" t="s">
        <v>864</v>
      </c>
      <c r="B88" s="393">
        <v>2</v>
      </c>
      <c r="C88" s="406" t="s">
        <v>114</v>
      </c>
      <c r="D88" s="406" t="s">
        <v>88</v>
      </c>
      <c r="E88" s="566">
        <v>25.8</v>
      </c>
      <c r="F88" s="566">
        <v>4.97</v>
      </c>
      <c r="G88" s="528">
        <f t="shared" si="11"/>
        <v>2683.2000000000003</v>
      </c>
      <c r="H88" s="529">
        <f t="shared" si="12"/>
        <v>51.6</v>
      </c>
      <c r="I88" s="530">
        <f t="shared" si="13"/>
        <v>2734.8</v>
      </c>
      <c r="J88" s="531">
        <f t="shared" si="14"/>
        <v>29.82</v>
      </c>
      <c r="K88" s="532"/>
    </row>
    <row r="89" spans="1:15" ht="33.75" x14ac:dyDescent="0.2">
      <c r="A89" s="544" t="s">
        <v>864</v>
      </c>
      <c r="B89" s="393">
        <v>2</v>
      </c>
      <c r="C89" s="406" t="s">
        <v>115</v>
      </c>
      <c r="D89" s="406" t="s">
        <v>88</v>
      </c>
      <c r="E89" s="566">
        <v>88.7</v>
      </c>
      <c r="F89" s="566">
        <v>15.52</v>
      </c>
      <c r="G89" s="528">
        <f t="shared" si="11"/>
        <v>9224.8000000000011</v>
      </c>
      <c r="H89" s="529">
        <f t="shared" si="12"/>
        <v>177.4</v>
      </c>
      <c r="I89" s="530">
        <f t="shared" si="13"/>
        <v>9402.2000000000007</v>
      </c>
      <c r="J89" s="531">
        <f t="shared" si="14"/>
        <v>93.12</v>
      </c>
      <c r="K89" s="532"/>
    </row>
    <row r="90" spans="1:15" ht="33.75" x14ac:dyDescent="0.2">
      <c r="A90" s="544" t="s">
        <v>864</v>
      </c>
      <c r="B90" s="399">
        <v>5</v>
      </c>
      <c r="C90" s="526" t="s">
        <v>116</v>
      </c>
      <c r="D90" s="526" t="s">
        <v>88</v>
      </c>
      <c r="E90" s="567">
        <v>37.799999999999997</v>
      </c>
      <c r="F90" s="567">
        <v>11.16</v>
      </c>
      <c r="G90" s="528">
        <f t="shared" si="11"/>
        <v>9828</v>
      </c>
      <c r="H90" s="529">
        <f t="shared" si="12"/>
        <v>75.599999999999994</v>
      </c>
      <c r="I90" s="530">
        <f t="shared" si="13"/>
        <v>9903.6</v>
      </c>
      <c r="J90" s="531">
        <f t="shared" si="14"/>
        <v>66.960000000000008</v>
      </c>
      <c r="K90" s="532"/>
    </row>
    <row r="91" spans="1:15" ht="33.75" x14ac:dyDescent="0.2">
      <c r="A91" s="544" t="s">
        <v>864</v>
      </c>
      <c r="B91" s="399">
        <v>5</v>
      </c>
      <c r="C91" s="526" t="s">
        <v>44</v>
      </c>
      <c r="D91" s="526" t="s">
        <v>88</v>
      </c>
      <c r="E91" s="567">
        <v>15.2</v>
      </c>
      <c r="F91" s="567">
        <v>3.3</v>
      </c>
      <c r="G91" s="528">
        <f t="shared" si="11"/>
        <v>3952</v>
      </c>
      <c r="H91" s="529">
        <f t="shared" si="12"/>
        <v>30.4</v>
      </c>
      <c r="I91" s="530">
        <f t="shared" si="13"/>
        <v>3982.4</v>
      </c>
      <c r="J91" s="531">
        <f t="shared" si="14"/>
        <v>19.799999999999997</v>
      </c>
      <c r="K91" s="532"/>
    </row>
    <row r="92" spans="1:15" ht="33.75" x14ac:dyDescent="0.2">
      <c r="A92" s="544" t="s">
        <v>864</v>
      </c>
      <c r="B92" s="399">
        <v>5</v>
      </c>
      <c r="C92" s="526" t="s">
        <v>117</v>
      </c>
      <c r="D92" s="526" t="s">
        <v>88</v>
      </c>
      <c r="E92" s="567">
        <v>13.8</v>
      </c>
      <c r="F92" s="567">
        <v>5.76</v>
      </c>
      <c r="G92" s="528">
        <f t="shared" si="11"/>
        <v>3588</v>
      </c>
      <c r="H92" s="529">
        <f t="shared" si="12"/>
        <v>27.6</v>
      </c>
      <c r="I92" s="530">
        <f t="shared" si="13"/>
        <v>3615.6</v>
      </c>
      <c r="J92" s="531">
        <f t="shared" si="14"/>
        <v>34.56</v>
      </c>
      <c r="K92" s="532"/>
    </row>
    <row r="93" spans="1:15" ht="33.75" x14ac:dyDescent="0.2">
      <c r="A93" s="544" t="s">
        <v>864</v>
      </c>
      <c r="B93" s="393">
        <v>2</v>
      </c>
      <c r="C93" s="406" t="s">
        <v>118</v>
      </c>
      <c r="D93" s="406" t="s">
        <v>88</v>
      </c>
      <c r="E93" s="566">
        <v>33.1</v>
      </c>
      <c r="F93" s="566">
        <v>16.579999999999998</v>
      </c>
      <c r="G93" s="528">
        <f t="shared" si="11"/>
        <v>3442.4</v>
      </c>
      <c r="H93" s="529">
        <f t="shared" si="12"/>
        <v>66.2</v>
      </c>
      <c r="I93" s="530">
        <f t="shared" si="13"/>
        <v>3508.6</v>
      </c>
      <c r="J93" s="531">
        <f t="shared" si="14"/>
        <v>99.47999999999999</v>
      </c>
      <c r="K93" s="532"/>
    </row>
    <row r="94" spans="1:15" ht="33.75" x14ac:dyDescent="0.2">
      <c r="A94" s="544" t="s">
        <v>864</v>
      </c>
      <c r="B94" s="393">
        <v>2</v>
      </c>
      <c r="C94" s="406" t="s">
        <v>119</v>
      </c>
      <c r="D94" s="406" t="s">
        <v>88</v>
      </c>
      <c r="E94" s="566">
        <v>13</v>
      </c>
      <c r="F94" s="566" t="s">
        <v>8</v>
      </c>
      <c r="G94" s="528">
        <f t="shared" si="11"/>
        <v>1352</v>
      </c>
      <c r="H94" s="529">
        <f t="shared" si="12"/>
        <v>26</v>
      </c>
      <c r="I94" s="530">
        <f t="shared" si="13"/>
        <v>1378</v>
      </c>
      <c r="J94" s="531"/>
      <c r="K94" s="532"/>
    </row>
    <row r="95" spans="1:15" ht="33.75" x14ac:dyDescent="0.2">
      <c r="A95" s="544" t="s">
        <v>864</v>
      </c>
      <c r="B95" s="393">
        <v>2</v>
      </c>
      <c r="C95" s="406" t="s">
        <v>120</v>
      </c>
      <c r="D95" s="406" t="s">
        <v>88</v>
      </c>
      <c r="E95" s="566">
        <v>15.6</v>
      </c>
      <c r="F95" s="566">
        <v>5.55</v>
      </c>
      <c r="G95" s="528">
        <f t="shared" si="11"/>
        <v>1622.3999999999999</v>
      </c>
      <c r="H95" s="529">
        <f t="shared" si="12"/>
        <v>31.2</v>
      </c>
      <c r="I95" s="530">
        <f t="shared" si="13"/>
        <v>1653.6</v>
      </c>
      <c r="J95" s="531">
        <f t="shared" si="14"/>
        <v>33.299999999999997</v>
      </c>
      <c r="K95" s="532"/>
    </row>
    <row r="96" spans="1:15" ht="33.75" x14ac:dyDescent="0.2">
      <c r="A96" s="544" t="s">
        <v>864</v>
      </c>
      <c r="B96" s="399">
        <v>5</v>
      </c>
      <c r="C96" s="526" t="s">
        <v>121</v>
      </c>
      <c r="D96" s="526" t="s">
        <v>88</v>
      </c>
      <c r="E96" s="567">
        <v>6.8</v>
      </c>
      <c r="F96" s="567">
        <v>5.34</v>
      </c>
      <c r="G96" s="528">
        <f t="shared" si="11"/>
        <v>1768</v>
      </c>
      <c r="H96" s="529">
        <f t="shared" si="12"/>
        <v>13.6</v>
      </c>
      <c r="I96" s="530">
        <f t="shared" si="13"/>
        <v>1781.6</v>
      </c>
      <c r="J96" s="531">
        <f t="shared" si="14"/>
        <v>32.04</v>
      </c>
      <c r="K96" s="532"/>
    </row>
    <row r="97" spans="1:11" ht="33.75" x14ac:dyDescent="0.2">
      <c r="A97" s="544" t="s">
        <v>864</v>
      </c>
      <c r="B97" s="393">
        <v>2</v>
      </c>
      <c r="C97" s="406" t="s">
        <v>122</v>
      </c>
      <c r="D97" s="406" t="s">
        <v>88</v>
      </c>
      <c r="E97" s="566">
        <v>43.4</v>
      </c>
      <c r="F97" s="566">
        <v>16.190000000000001</v>
      </c>
      <c r="G97" s="528">
        <f t="shared" si="11"/>
        <v>4513.5999999999995</v>
      </c>
      <c r="H97" s="529">
        <f t="shared" si="12"/>
        <v>86.8</v>
      </c>
      <c r="I97" s="530">
        <f t="shared" si="13"/>
        <v>4600.3999999999996</v>
      </c>
      <c r="J97" s="531">
        <f t="shared" si="14"/>
        <v>97.140000000000015</v>
      </c>
      <c r="K97" s="532"/>
    </row>
    <row r="98" spans="1:11" ht="33.75" x14ac:dyDescent="0.2">
      <c r="A98" s="544" t="s">
        <v>864</v>
      </c>
      <c r="B98" s="393">
        <v>2</v>
      </c>
      <c r="C98" s="406" t="s">
        <v>123</v>
      </c>
      <c r="D98" s="406" t="s">
        <v>88</v>
      </c>
      <c r="E98" s="566">
        <v>24.3</v>
      </c>
      <c r="F98" s="566">
        <v>12.44</v>
      </c>
      <c r="G98" s="528">
        <f t="shared" si="11"/>
        <v>2527.2000000000003</v>
      </c>
      <c r="H98" s="529">
        <f t="shared" si="12"/>
        <v>48.6</v>
      </c>
      <c r="I98" s="530">
        <f t="shared" si="13"/>
        <v>2575.8000000000002</v>
      </c>
      <c r="J98" s="531">
        <f t="shared" si="14"/>
        <v>74.64</v>
      </c>
      <c r="K98" s="532"/>
    </row>
    <row r="99" spans="1:11" ht="33.75" x14ac:dyDescent="0.2">
      <c r="A99" s="544" t="s">
        <v>864</v>
      </c>
      <c r="B99" s="399">
        <v>5</v>
      </c>
      <c r="C99" s="526" t="s">
        <v>103</v>
      </c>
      <c r="D99" s="526" t="s">
        <v>16</v>
      </c>
      <c r="E99" s="567">
        <v>6.7</v>
      </c>
      <c r="F99" s="567">
        <v>1</v>
      </c>
      <c r="G99" s="528">
        <f t="shared" si="11"/>
        <v>1742</v>
      </c>
      <c r="H99" s="529">
        <f t="shared" si="12"/>
        <v>13.4</v>
      </c>
      <c r="I99" s="530">
        <f t="shared" si="13"/>
        <v>1755.4</v>
      </c>
      <c r="J99" s="531">
        <f t="shared" si="14"/>
        <v>6</v>
      </c>
      <c r="K99" s="532"/>
    </row>
    <row r="100" spans="1:11" ht="33.75" x14ac:dyDescent="0.2">
      <c r="A100" s="544" t="s">
        <v>864</v>
      </c>
      <c r="B100" s="399">
        <v>5</v>
      </c>
      <c r="C100" s="526" t="s">
        <v>124</v>
      </c>
      <c r="D100" s="526" t="s">
        <v>8</v>
      </c>
      <c r="E100" s="567" t="s">
        <v>8</v>
      </c>
      <c r="F100" s="567">
        <v>8.64</v>
      </c>
      <c r="I100" s="530"/>
      <c r="J100" s="531">
        <f t="shared" si="14"/>
        <v>51.84</v>
      </c>
      <c r="K100" s="532"/>
    </row>
    <row r="101" spans="1:11" ht="33.75" x14ac:dyDescent="0.2">
      <c r="A101" s="544" t="s">
        <v>864</v>
      </c>
      <c r="B101" s="392">
        <v>1</v>
      </c>
      <c r="C101" s="534" t="s">
        <v>104</v>
      </c>
      <c r="D101" s="534" t="s">
        <v>8</v>
      </c>
      <c r="E101" s="568" t="s">
        <v>8</v>
      </c>
      <c r="F101" s="568">
        <v>2</v>
      </c>
      <c r="I101" s="530"/>
      <c r="J101" s="531">
        <f t="shared" si="14"/>
        <v>12</v>
      </c>
      <c r="K101" s="532"/>
    </row>
    <row r="102" spans="1:11" ht="33.75" x14ac:dyDescent="0.2">
      <c r="A102" s="544" t="s">
        <v>864</v>
      </c>
      <c r="B102" s="391">
        <v>0.25</v>
      </c>
      <c r="C102" s="449" t="s">
        <v>125</v>
      </c>
      <c r="D102" s="449" t="s">
        <v>8</v>
      </c>
      <c r="E102" s="569">
        <v>2.16</v>
      </c>
      <c r="F102" s="569">
        <v>12.1</v>
      </c>
      <c r="G102" s="528">
        <f t="shared" si="11"/>
        <v>28.080000000000002</v>
      </c>
      <c r="H102" s="529">
        <f t="shared" si="12"/>
        <v>4.32</v>
      </c>
      <c r="I102" s="530">
        <f t="shared" si="13"/>
        <v>32.400000000000006</v>
      </c>
      <c r="J102" s="531">
        <f t="shared" si="14"/>
        <v>72.599999999999994</v>
      </c>
      <c r="K102" s="532"/>
    </row>
    <row r="103" spans="1:11" ht="33.75" x14ac:dyDescent="0.2">
      <c r="A103" s="544" t="s">
        <v>864</v>
      </c>
      <c r="B103" s="399">
        <v>5</v>
      </c>
      <c r="C103" s="526" t="s">
        <v>126</v>
      </c>
      <c r="D103" s="526"/>
      <c r="E103" s="558"/>
      <c r="F103" s="558"/>
      <c r="I103" s="530"/>
      <c r="J103" s="531"/>
      <c r="K103" s="532"/>
    </row>
    <row r="104" spans="1:11" ht="33.75" x14ac:dyDescent="0.2">
      <c r="A104" s="544" t="s">
        <v>864</v>
      </c>
      <c r="B104" s="538"/>
      <c r="C104" s="538" t="s">
        <v>20</v>
      </c>
      <c r="D104" s="538"/>
      <c r="E104" s="559">
        <f>SUM(E82:E103)</f>
        <v>425.96000000000004</v>
      </c>
      <c r="F104" s="559">
        <f>SUM(F82:F103)</f>
        <v>161.17999999999998</v>
      </c>
      <c r="I104" s="530"/>
      <c r="J104" s="531"/>
      <c r="K104" s="532"/>
    </row>
    <row r="105" spans="1:11" ht="33.75" x14ac:dyDescent="0.2">
      <c r="A105" s="544" t="s">
        <v>864</v>
      </c>
      <c r="I105" s="530"/>
      <c r="J105" s="531"/>
      <c r="K105" s="532"/>
    </row>
    <row r="106" spans="1:11" ht="12.75" customHeight="1" x14ac:dyDescent="0.2">
      <c r="A106" s="544" t="s">
        <v>864</v>
      </c>
      <c r="B106" s="849" t="s">
        <v>21</v>
      </c>
      <c r="C106" s="849"/>
      <c r="D106" s="849"/>
      <c r="E106" s="849"/>
      <c r="F106" s="849"/>
      <c r="I106" s="530"/>
      <c r="J106" s="531"/>
      <c r="K106" s="532"/>
    </row>
    <row r="107" spans="1:11" ht="11.25" customHeight="1" x14ac:dyDescent="0.2">
      <c r="A107" s="544" t="s">
        <v>864</v>
      </c>
      <c r="B107" s="849" t="s">
        <v>64</v>
      </c>
      <c r="C107" s="849"/>
      <c r="D107" s="849"/>
      <c r="E107" s="849"/>
      <c r="F107" s="849"/>
      <c r="I107" s="530"/>
      <c r="J107" s="531"/>
      <c r="K107" s="532"/>
    </row>
    <row r="108" spans="1:11" ht="11.25" customHeight="1" x14ac:dyDescent="0.2">
      <c r="A108" s="544" t="s">
        <v>864</v>
      </c>
      <c r="B108" s="849" t="s">
        <v>127</v>
      </c>
      <c r="C108" s="849"/>
      <c r="D108" s="849"/>
      <c r="E108" s="849"/>
      <c r="F108" s="849"/>
      <c r="I108" s="530"/>
      <c r="J108" s="531"/>
      <c r="K108" s="532"/>
    </row>
    <row r="109" spans="1:11" ht="27.75" customHeight="1" x14ac:dyDescent="0.2">
      <c r="A109" s="544" t="s">
        <v>864</v>
      </c>
      <c r="B109" s="849" t="s">
        <v>85</v>
      </c>
      <c r="C109" s="849"/>
      <c r="D109" s="849"/>
      <c r="E109" s="849"/>
      <c r="F109" s="849"/>
      <c r="I109" s="530"/>
      <c r="J109" s="531"/>
      <c r="K109" s="532"/>
    </row>
    <row r="110" spans="1:11" ht="11.25" customHeight="1" x14ac:dyDescent="0.2">
      <c r="A110" s="544" t="s">
        <v>864</v>
      </c>
      <c r="B110" s="849" t="s">
        <v>86</v>
      </c>
      <c r="C110" s="849"/>
      <c r="D110" s="849"/>
      <c r="E110" s="849"/>
      <c r="F110" s="849"/>
      <c r="I110" s="530"/>
      <c r="J110" s="531"/>
      <c r="K110" s="532"/>
    </row>
    <row r="111" spans="1:11" ht="11.25" customHeight="1" x14ac:dyDescent="0.2">
      <c r="A111" s="544" t="s">
        <v>864</v>
      </c>
      <c r="B111" s="849" t="s">
        <v>128</v>
      </c>
      <c r="C111" s="849"/>
      <c r="D111" s="849"/>
      <c r="E111" s="849"/>
      <c r="F111" s="849"/>
      <c r="I111" s="530"/>
      <c r="J111" s="531"/>
      <c r="K111" s="532"/>
    </row>
    <row r="112" spans="1:11" ht="33.75" x14ac:dyDescent="0.2">
      <c r="A112" s="544" t="s">
        <v>864</v>
      </c>
      <c r="I112" s="530"/>
      <c r="J112" s="531"/>
      <c r="K112" s="532"/>
    </row>
    <row r="113" spans="1:15" ht="11.25" customHeight="1" x14ac:dyDescent="0.2">
      <c r="A113" s="544" t="s">
        <v>864</v>
      </c>
      <c r="B113" s="849" t="s">
        <v>25</v>
      </c>
      <c r="C113" s="849"/>
      <c r="D113" s="849"/>
      <c r="E113" s="849"/>
      <c r="F113" s="849"/>
      <c r="I113" s="530"/>
      <c r="J113" s="531"/>
      <c r="K113" s="532"/>
    </row>
    <row r="114" spans="1:15" ht="11.25" customHeight="1" x14ac:dyDescent="0.2">
      <c r="A114" s="544" t="s">
        <v>864</v>
      </c>
      <c r="B114" s="845" t="s">
        <v>26</v>
      </c>
      <c r="C114" s="845"/>
      <c r="D114" s="845"/>
      <c r="E114" s="845"/>
      <c r="F114" s="845"/>
      <c r="I114" s="530"/>
      <c r="J114" s="531"/>
      <c r="K114" s="532"/>
    </row>
    <row r="115" spans="1:15" ht="12" customHeight="1" x14ac:dyDescent="0.2">
      <c r="A115" s="544" t="s">
        <v>864</v>
      </c>
      <c r="B115" s="845" t="s">
        <v>27</v>
      </c>
      <c r="C115" s="845"/>
      <c r="D115" s="845"/>
      <c r="E115" s="845"/>
      <c r="F115" s="845"/>
      <c r="I115" s="530"/>
      <c r="J115" s="531"/>
      <c r="K115" s="532"/>
    </row>
    <row r="116" spans="1:15" s="26" customFormat="1" ht="33.75" x14ac:dyDescent="0.2">
      <c r="A116" s="544" t="s">
        <v>864</v>
      </c>
      <c r="B116" s="390"/>
      <c r="C116" s="390"/>
      <c r="D116" s="390"/>
      <c r="E116" s="390"/>
      <c r="F116" s="390"/>
      <c r="G116" s="528"/>
      <c r="H116" s="529"/>
      <c r="I116" s="530"/>
      <c r="J116" s="531"/>
      <c r="K116" s="532"/>
      <c r="L116" s="703"/>
      <c r="M116" s="525"/>
      <c r="N116" s="390"/>
    </row>
    <row r="117" spans="1:15" ht="34.5" customHeight="1" x14ac:dyDescent="0.2">
      <c r="A117" s="544" t="s">
        <v>864</v>
      </c>
      <c r="B117" s="519" t="s">
        <v>768</v>
      </c>
      <c r="C117" s="850" t="s">
        <v>801</v>
      </c>
      <c r="D117" s="850"/>
      <c r="E117" s="850"/>
      <c r="F117" s="850"/>
      <c r="G117" s="548"/>
      <c r="I117" s="530"/>
      <c r="J117" s="531"/>
      <c r="K117" s="532"/>
    </row>
    <row r="118" spans="1:15" s="295" customFormat="1" ht="33.75" x14ac:dyDescent="0.2">
      <c r="A118" s="544" t="s">
        <v>864</v>
      </c>
      <c r="B118" s="399">
        <v>5</v>
      </c>
      <c r="C118" s="526" t="s">
        <v>285</v>
      </c>
      <c r="D118" s="526" t="s">
        <v>88</v>
      </c>
      <c r="E118" s="570">
        <v>11.89</v>
      </c>
      <c r="F118" s="570">
        <f>1.86*2</f>
        <v>3.72</v>
      </c>
      <c r="G118" s="528">
        <f t="shared" ref="G118:G138" si="15">B118*E118*52</f>
        <v>3091.4</v>
      </c>
      <c r="H118" s="529">
        <f t="shared" ref="H118:H138" si="16">E118*2</f>
        <v>23.78</v>
      </c>
      <c r="I118" s="530">
        <f t="shared" ref="I118:I138" si="17">SUM(G118:H118)</f>
        <v>3115.1800000000003</v>
      </c>
      <c r="J118" s="531">
        <f>F118*6</f>
        <v>22.32</v>
      </c>
      <c r="K118" s="532">
        <f>SUM(I118:J139)</f>
        <v>60466.68</v>
      </c>
      <c r="L118" s="705">
        <f>K118*N$665</f>
        <v>3852.4465728657806</v>
      </c>
      <c r="M118" s="525"/>
      <c r="N118" s="390"/>
      <c r="O118" s="325"/>
    </row>
    <row r="119" spans="1:15" s="295" customFormat="1" ht="33.75" x14ac:dyDescent="0.2">
      <c r="A119" s="544" t="s">
        <v>864</v>
      </c>
      <c r="B119" s="399">
        <v>5</v>
      </c>
      <c r="C119" s="526" t="s">
        <v>825</v>
      </c>
      <c r="D119" s="526" t="s">
        <v>88</v>
      </c>
      <c r="E119" s="570">
        <v>70.930000000000007</v>
      </c>
      <c r="F119" s="570">
        <v>0</v>
      </c>
      <c r="G119" s="528">
        <f t="shared" si="15"/>
        <v>18441.800000000003</v>
      </c>
      <c r="H119" s="529">
        <f t="shared" si="16"/>
        <v>141.86000000000001</v>
      </c>
      <c r="I119" s="530">
        <f t="shared" si="17"/>
        <v>18583.660000000003</v>
      </c>
      <c r="J119" s="531"/>
      <c r="K119" s="532"/>
      <c r="L119" s="703"/>
      <c r="M119" s="525"/>
      <c r="N119" s="390"/>
      <c r="O119" s="325"/>
    </row>
    <row r="120" spans="1:15" s="295" customFormat="1" ht="33.75" x14ac:dyDescent="0.2">
      <c r="A120" s="544" t="s">
        <v>864</v>
      </c>
      <c r="B120" s="399">
        <v>5</v>
      </c>
      <c r="C120" s="526" t="s">
        <v>826</v>
      </c>
      <c r="D120" s="526" t="s">
        <v>88</v>
      </c>
      <c r="E120" s="570">
        <v>20.58</v>
      </c>
      <c r="F120" s="570">
        <v>15.38</v>
      </c>
      <c r="G120" s="528">
        <f t="shared" si="15"/>
        <v>5350.7999999999993</v>
      </c>
      <c r="H120" s="529">
        <f t="shared" si="16"/>
        <v>41.16</v>
      </c>
      <c r="I120" s="530">
        <f t="shared" si="17"/>
        <v>5391.9599999999991</v>
      </c>
      <c r="J120" s="531">
        <f t="shared" ref="J120:J139" si="18">F120*6</f>
        <v>92.28</v>
      </c>
      <c r="K120" s="532"/>
      <c r="L120" s="703"/>
      <c r="M120" s="525"/>
      <c r="N120" s="390"/>
      <c r="O120" s="325"/>
    </row>
    <row r="121" spans="1:15" s="295" customFormat="1" ht="33.75" x14ac:dyDescent="0.2">
      <c r="A121" s="544" t="s">
        <v>864</v>
      </c>
      <c r="B121" s="399">
        <v>0.5</v>
      </c>
      <c r="C121" s="540" t="s">
        <v>827</v>
      </c>
      <c r="D121" s="540" t="s">
        <v>16</v>
      </c>
      <c r="E121" s="555">
        <v>17.97</v>
      </c>
      <c r="F121" s="555">
        <v>0</v>
      </c>
      <c r="G121" s="528">
        <f t="shared" si="15"/>
        <v>467.21999999999997</v>
      </c>
      <c r="H121" s="529">
        <f t="shared" si="16"/>
        <v>35.94</v>
      </c>
      <c r="I121" s="530">
        <f t="shared" si="17"/>
        <v>503.15999999999997</v>
      </c>
      <c r="J121" s="531"/>
      <c r="K121" s="532"/>
      <c r="L121" s="703"/>
      <c r="M121" s="525"/>
      <c r="N121" s="390"/>
      <c r="O121" s="325"/>
    </row>
    <row r="122" spans="1:15" s="295" customFormat="1" ht="33.75" x14ac:dyDescent="0.2">
      <c r="A122" s="544" t="s">
        <v>864</v>
      </c>
      <c r="B122" s="393">
        <v>2</v>
      </c>
      <c r="C122" s="394" t="s">
        <v>828</v>
      </c>
      <c r="D122" s="394" t="s">
        <v>88</v>
      </c>
      <c r="E122" s="571">
        <v>25.36</v>
      </c>
      <c r="F122" s="571">
        <f>14.89</f>
        <v>14.89</v>
      </c>
      <c r="G122" s="528">
        <f t="shared" si="15"/>
        <v>2637.44</v>
      </c>
      <c r="H122" s="529">
        <f t="shared" si="16"/>
        <v>50.72</v>
      </c>
      <c r="I122" s="530">
        <f t="shared" si="17"/>
        <v>2688.16</v>
      </c>
      <c r="J122" s="531">
        <f t="shared" si="18"/>
        <v>89.34</v>
      </c>
      <c r="K122" s="532"/>
      <c r="L122" s="703"/>
      <c r="M122" s="525"/>
      <c r="N122" s="390"/>
      <c r="O122" s="325"/>
    </row>
    <row r="123" spans="1:15" s="295" customFormat="1" ht="33.75" x14ac:dyDescent="0.2">
      <c r="A123" s="544" t="s">
        <v>864</v>
      </c>
      <c r="B123" s="393">
        <v>2</v>
      </c>
      <c r="C123" s="394" t="s">
        <v>130</v>
      </c>
      <c r="D123" s="394" t="s">
        <v>88</v>
      </c>
      <c r="E123" s="571">
        <v>34.85</v>
      </c>
      <c r="F123" s="571">
        <f>20.8+2.35*2</f>
        <v>25.5</v>
      </c>
      <c r="G123" s="528">
        <f t="shared" si="15"/>
        <v>3624.4</v>
      </c>
      <c r="H123" s="529">
        <f t="shared" si="16"/>
        <v>69.7</v>
      </c>
      <c r="I123" s="530">
        <f t="shared" si="17"/>
        <v>3694.1</v>
      </c>
      <c r="J123" s="531">
        <f t="shared" si="18"/>
        <v>153</v>
      </c>
      <c r="K123" s="532"/>
      <c r="L123" s="703"/>
      <c r="M123" s="525"/>
      <c r="N123" s="390"/>
      <c r="O123" s="325"/>
    </row>
    <row r="124" spans="1:15" s="295" customFormat="1" ht="33.75" x14ac:dyDescent="0.2">
      <c r="A124" s="544" t="s">
        <v>864</v>
      </c>
      <c r="B124" s="399">
        <v>0.5</v>
      </c>
      <c r="C124" s="540" t="s">
        <v>829</v>
      </c>
      <c r="D124" s="540" t="s">
        <v>88</v>
      </c>
      <c r="E124" s="555">
        <v>16.02</v>
      </c>
      <c r="F124" s="555">
        <v>2.35</v>
      </c>
      <c r="G124" s="528">
        <f t="shared" si="15"/>
        <v>416.52</v>
      </c>
      <c r="H124" s="529">
        <f t="shared" si="16"/>
        <v>32.04</v>
      </c>
      <c r="I124" s="530">
        <f t="shared" si="17"/>
        <v>448.56</v>
      </c>
      <c r="J124" s="531">
        <f t="shared" si="18"/>
        <v>14.100000000000001</v>
      </c>
      <c r="K124" s="532"/>
      <c r="L124" s="703"/>
      <c r="M124" s="525"/>
      <c r="N124" s="390"/>
      <c r="O124" s="325"/>
    </row>
    <row r="125" spans="1:15" s="295" customFormat="1" ht="33.75" x14ac:dyDescent="0.2">
      <c r="A125" s="544" t="s">
        <v>864</v>
      </c>
      <c r="B125" s="399">
        <v>0.5</v>
      </c>
      <c r="C125" s="540" t="s">
        <v>829</v>
      </c>
      <c r="D125" s="540" t="s">
        <v>88</v>
      </c>
      <c r="E125" s="555">
        <v>15.29</v>
      </c>
      <c r="F125" s="555">
        <v>2.35</v>
      </c>
      <c r="G125" s="528">
        <f t="shared" si="15"/>
        <v>397.53999999999996</v>
      </c>
      <c r="H125" s="529">
        <f t="shared" si="16"/>
        <v>30.58</v>
      </c>
      <c r="I125" s="530">
        <f t="shared" si="17"/>
        <v>428.11999999999995</v>
      </c>
      <c r="J125" s="531">
        <f t="shared" si="18"/>
        <v>14.100000000000001</v>
      </c>
      <c r="K125" s="532"/>
      <c r="L125" s="703"/>
      <c r="M125" s="525"/>
      <c r="N125" s="390"/>
      <c r="O125" s="325"/>
    </row>
    <row r="126" spans="1:15" s="295" customFormat="1" ht="33.75" x14ac:dyDescent="0.2">
      <c r="A126" s="544" t="s">
        <v>864</v>
      </c>
      <c r="B126" s="399">
        <v>0.5</v>
      </c>
      <c r="C126" s="540" t="s">
        <v>829</v>
      </c>
      <c r="D126" s="540" t="s">
        <v>88</v>
      </c>
      <c r="E126" s="555">
        <v>16.850000000000001</v>
      </c>
      <c r="F126" s="555">
        <v>2.35</v>
      </c>
      <c r="G126" s="528">
        <f t="shared" si="15"/>
        <v>438.1</v>
      </c>
      <c r="H126" s="529">
        <f t="shared" si="16"/>
        <v>33.700000000000003</v>
      </c>
      <c r="I126" s="530">
        <f t="shared" si="17"/>
        <v>471.8</v>
      </c>
      <c r="J126" s="531">
        <f t="shared" si="18"/>
        <v>14.100000000000001</v>
      </c>
      <c r="K126" s="532"/>
      <c r="L126" s="703"/>
      <c r="M126" s="525"/>
      <c r="N126" s="390"/>
      <c r="O126" s="325"/>
    </row>
    <row r="127" spans="1:15" s="295" customFormat="1" ht="33.75" x14ac:dyDescent="0.2">
      <c r="A127" s="544" t="s">
        <v>864</v>
      </c>
      <c r="B127" s="399">
        <v>0.5</v>
      </c>
      <c r="C127" s="540" t="s">
        <v>830</v>
      </c>
      <c r="D127" s="540" t="s">
        <v>88</v>
      </c>
      <c r="E127" s="555">
        <v>21.78</v>
      </c>
      <c r="F127" s="555">
        <v>2.35</v>
      </c>
      <c r="G127" s="528">
        <f t="shared" si="15"/>
        <v>566.28</v>
      </c>
      <c r="H127" s="529">
        <f t="shared" si="16"/>
        <v>43.56</v>
      </c>
      <c r="I127" s="530">
        <f t="shared" si="17"/>
        <v>609.83999999999992</v>
      </c>
      <c r="J127" s="531">
        <f t="shared" si="18"/>
        <v>14.100000000000001</v>
      </c>
      <c r="K127" s="532"/>
      <c r="L127" s="703"/>
      <c r="M127" s="525"/>
      <c r="N127" s="390"/>
      <c r="O127" s="325"/>
    </row>
    <row r="128" spans="1:15" s="295" customFormat="1" ht="33.75" x14ac:dyDescent="0.2">
      <c r="A128" s="544" t="s">
        <v>864</v>
      </c>
      <c r="B128" s="399">
        <v>0.5</v>
      </c>
      <c r="C128" s="540" t="s">
        <v>90</v>
      </c>
      <c r="D128" s="540" t="s">
        <v>88</v>
      </c>
      <c r="E128" s="555">
        <v>7.76</v>
      </c>
      <c r="F128" s="555">
        <v>2.73</v>
      </c>
      <c r="G128" s="528">
        <f t="shared" si="15"/>
        <v>201.76</v>
      </c>
      <c r="H128" s="529">
        <f t="shared" si="16"/>
        <v>15.52</v>
      </c>
      <c r="I128" s="530">
        <f t="shared" si="17"/>
        <v>217.28</v>
      </c>
      <c r="J128" s="531">
        <f t="shared" si="18"/>
        <v>16.38</v>
      </c>
      <c r="K128" s="532"/>
      <c r="L128" s="703"/>
      <c r="M128" s="525"/>
      <c r="N128" s="390"/>
      <c r="O128" s="325"/>
    </row>
    <row r="129" spans="1:15" s="295" customFormat="1" ht="33.75" x14ac:dyDescent="0.2">
      <c r="A129" s="544" t="s">
        <v>864</v>
      </c>
      <c r="B129" s="399">
        <v>0.5</v>
      </c>
      <c r="C129" s="540" t="s">
        <v>831</v>
      </c>
      <c r="D129" s="540" t="s">
        <v>88</v>
      </c>
      <c r="E129" s="555">
        <v>14.71</v>
      </c>
      <c r="F129" s="555">
        <v>2.35</v>
      </c>
      <c r="G129" s="528">
        <f t="shared" si="15"/>
        <v>382.46000000000004</v>
      </c>
      <c r="H129" s="529">
        <f t="shared" si="16"/>
        <v>29.42</v>
      </c>
      <c r="I129" s="530">
        <f t="shared" si="17"/>
        <v>411.88000000000005</v>
      </c>
      <c r="J129" s="531">
        <f t="shared" si="18"/>
        <v>14.100000000000001</v>
      </c>
      <c r="K129" s="532"/>
      <c r="L129" s="703"/>
      <c r="M129" s="525"/>
      <c r="N129" s="390"/>
      <c r="O129" s="325"/>
    </row>
    <row r="130" spans="1:15" s="295" customFormat="1" ht="33.75" x14ac:dyDescent="0.2">
      <c r="A130" s="544" t="s">
        <v>864</v>
      </c>
      <c r="B130" s="399">
        <v>0.5</v>
      </c>
      <c r="C130" s="540" t="s">
        <v>832</v>
      </c>
      <c r="D130" s="540" t="s">
        <v>88</v>
      </c>
      <c r="E130" s="555">
        <v>20.43</v>
      </c>
      <c r="F130" s="555">
        <v>0</v>
      </c>
      <c r="G130" s="528">
        <f t="shared" si="15"/>
        <v>531.17999999999995</v>
      </c>
      <c r="H130" s="529">
        <f t="shared" si="16"/>
        <v>40.86</v>
      </c>
      <c r="I130" s="530">
        <f t="shared" si="17"/>
        <v>572.04</v>
      </c>
      <c r="J130" s="531"/>
      <c r="K130" s="532"/>
      <c r="L130" s="703"/>
      <c r="M130" s="525"/>
      <c r="N130" s="390"/>
      <c r="O130" s="325"/>
    </row>
    <row r="131" spans="1:15" s="295" customFormat="1" ht="33.75" x14ac:dyDescent="0.2">
      <c r="A131" s="544" t="s">
        <v>864</v>
      </c>
      <c r="B131" s="393">
        <v>2</v>
      </c>
      <c r="C131" s="394" t="s">
        <v>833</v>
      </c>
      <c r="D131" s="394" t="s">
        <v>88</v>
      </c>
      <c r="E131" s="571">
        <v>49.02</v>
      </c>
      <c r="F131" s="571">
        <f>1.73*2+3.54</f>
        <v>7</v>
      </c>
      <c r="G131" s="528">
        <f t="shared" si="15"/>
        <v>5098.08</v>
      </c>
      <c r="H131" s="529">
        <f t="shared" si="16"/>
        <v>98.04</v>
      </c>
      <c r="I131" s="530">
        <f t="shared" si="17"/>
        <v>5196.12</v>
      </c>
      <c r="J131" s="531">
        <f t="shared" si="18"/>
        <v>42</v>
      </c>
      <c r="K131" s="532"/>
      <c r="L131" s="703"/>
      <c r="M131" s="525"/>
      <c r="N131" s="390"/>
      <c r="O131" s="325"/>
    </row>
    <row r="132" spans="1:15" s="295" customFormat="1" ht="33.75" x14ac:dyDescent="0.2">
      <c r="A132" s="544" t="s">
        <v>864</v>
      </c>
      <c r="B132" s="393">
        <v>2</v>
      </c>
      <c r="C132" s="394" t="s">
        <v>834</v>
      </c>
      <c r="D132" s="394" t="s">
        <v>88</v>
      </c>
      <c r="E132" s="571">
        <v>29.3</v>
      </c>
      <c r="F132" s="571">
        <v>3.03</v>
      </c>
      <c r="G132" s="528">
        <f t="shared" si="15"/>
        <v>3047.2000000000003</v>
      </c>
      <c r="H132" s="529">
        <f t="shared" si="16"/>
        <v>58.6</v>
      </c>
      <c r="I132" s="530">
        <f t="shared" si="17"/>
        <v>3105.8</v>
      </c>
      <c r="J132" s="531">
        <f t="shared" si="18"/>
        <v>18.18</v>
      </c>
      <c r="K132" s="532"/>
      <c r="L132" s="703"/>
      <c r="M132" s="525"/>
      <c r="N132" s="390"/>
      <c r="O132" s="325"/>
    </row>
    <row r="133" spans="1:15" s="295" customFormat="1" ht="33.75" x14ac:dyDescent="0.2">
      <c r="A133" s="544" t="s">
        <v>864</v>
      </c>
      <c r="B133" s="393">
        <v>2</v>
      </c>
      <c r="C133" s="394" t="s">
        <v>835</v>
      </c>
      <c r="D133" s="394" t="s">
        <v>88</v>
      </c>
      <c r="E133" s="571">
        <v>36.4</v>
      </c>
      <c r="F133" s="571">
        <v>3.54</v>
      </c>
      <c r="G133" s="528">
        <f t="shared" si="15"/>
        <v>3785.6</v>
      </c>
      <c r="H133" s="529">
        <f t="shared" si="16"/>
        <v>72.8</v>
      </c>
      <c r="I133" s="530">
        <f t="shared" si="17"/>
        <v>3858.4</v>
      </c>
      <c r="J133" s="531">
        <f t="shared" si="18"/>
        <v>21.240000000000002</v>
      </c>
      <c r="K133" s="532"/>
      <c r="L133" s="703"/>
      <c r="M133" s="525"/>
      <c r="N133" s="390"/>
      <c r="O133" s="325"/>
    </row>
    <row r="134" spans="1:15" s="295" customFormat="1" ht="33.75" x14ac:dyDescent="0.2">
      <c r="A134" s="544" t="s">
        <v>864</v>
      </c>
      <c r="B134" s="393">
        <v>2</v>
      </c>
      <c r="C134" s="394" t="s">
        <v>828</v>
      </c>
      <c r="D134" s="394" t="s">
        <v>88</v>
      </c>
      <c r="E134" s="571">
        <v>24.3</v>
      </c>
      <c r="F134" s="571">
        <f>1.32*3</f>
        <v>3.96</v>
      </c>
      <c r="G134" s="528">
        <f t="shared" si="15"/>
        <v>2527.2000000000003</v>
      </c>
      <c r="H134" s="529">
        <f t="shared" si="16"/>
        <v>48.6</v>
      </c>
      <c r="I134" s="530">
        <f t="shared" si="17"/>
        <v>2575.8000000000002</v>
      </c>
      <c r="J134" s="531">
        <f t="shared" si="18"/>
        <v>23.759999999999998</v>
      </c>
      <c r="K134" s="532"/>
      <c r="L134" s="703"/>
      <c r="M134" s="525"/>
      <c r="N134" s="390"/>
      <c r="O134" s="325"/>
    </row>
    <row r="135" spans="1:15" s="44" customFormat="1" ht="12.75" customHeight="1" x14ac:dyDescent="0.2">
      <c r="A135" s="544" t="s">
        <v>864</v>
      </c>
      <c r="B135" s="399">
        <v>5</v>
      </c>
      <c r="C135" s="526" t="s">
        <v>15</v>
      </c>
      <c r="D135" s="526" t="s">
        <v>16</v>
      </c>
      <c r="E135" s="570">
        <v>3.39</v>
      </c>
      <c r="F135" s="570">
        <v>1.27</v>
      </c>
      <c r="G135" s="528">
        <f t="shared" si="15"/>
        <v>881.4</v>
      </c>
      <c r="H135" s="529">
        <f t="shared" si="16"/>
        <v>6.78</v>
      </c>
      <c r="I135" s="530">
        <f t="shared" si="17"/>
        <v>888.18</v>
      </c>
      <c r="J135" s="531">
        <f t="shared" si="18"/>
        <v>7.62</v>
      </c>
      <c r="K135" s="337"/>
      <c r="L135" s="572"/>
      <c r="M135" s="573"/>
      <c r="N135" s="337"/>
      <c r="O135" s="511"/>
    </row>
    <row r="136" spans="1:15" s="44" customFormat="1" ht="33.75" x14ac:dyDescent="0.2">
      <c r="A136" s="544" t="s">
        <v>864</v>
      </c>
      <c r="B136" s="399">
        <v>5</v>
      </c>
      <c r="C136" s="526" t="s">
        <v>15</v>
      </c>
      <c r="D136" s="526" t="s">
        <v>16</v>
      </c>
      <c r="E136" s="570">
        <v>3.27</v>
      </c>
      <c r="F136" s="570">
        <f>0.39*2</f>
        <v>0.78</v>
      </c>
      <c r="G136" s="528">
        <f t="shared" si="15"/>
        <v>850.2</v>
      </c>
      <c r="H136" s="529">
        <f t="shared" si="16"/>
        <v>6.54</v>
      </c>
      <c r="I136" s="530">
        <f t="shared" si="17"/>
        <v>856.74</v>
      </c>
      <c r="J136" s="531">
        <f t="shared" si="18"/>
        <v>4.68</v>
      </c>
      <c r="K136" s="337"/>
      <c r="L136" s="572"/>
      <c r="M136" s="573"/>
      <c r="N136" s="337"/>
      <c r="O136" s="511"/>
    </row>
    <row r="137" spans="1:15" s="295" customFormat="1" ht="33.75" x14ac:dyDescent="0.2">
      <c r="A137" s="544" t="s">
        <v>864</v>
      </c>
      <c r="B137" s="399">
        <v>5</v>
      </c>
      <c r="C137" s="526" t="s">
        <v>126</v>
      </c>
      <c r="D137" s="574"/>
      <c r="E137" s="556"/>
      <c r="F137" s="556"/>
      <c r="G137" s="528">
        <f t="shared" si="15"/>
        <v>0</v>
      </c>
      <c r="H137" s="529">
        <f t="shared" si="16"/>
        <v>0</v>
      </c>
      <c r="I137" s="530">
        <f t="shared" si="17"/>
        <v>0</v>
      </c>
      <c r="J137" s="531"/>
      <c r="K137" s="532"/>
      <c r="L137" s="703"/>
      <c r="M137" s="525"/>
      <c r="N137" s="390"/>
      <c r="O137" s="325"/>
    </row>
    <row r="138" spans="1:15" s="295" customFormat="1" ht="33.75" x14ac:dyDescent="0.2">
      <c r="A138" s="544" t="s">
        <v>864</v>
      </c>
      <c r="B138" s="337">
        <v>0.25</v>
      </c>
      <c r="C138" s="540" t="s">
        <v>861</v>
      </c>
      <c r="D138" s="540" t="s">
        <v>16</v>
      </c>
      <c r="E138" s="555">
        <v>418.44</v>
      </c>
      <c r="F138" s="555">
        <v>0</v>
      </c>
      <c r="G138" s="528">
        <f t="shared" si="15"/>
        <v>5439.72</v>
      </c>
      <c r="H138" s="529">
        <f t="shared" si="16"/>
        <v>836.88</v>
      </c>
      <c r="I138" s="530">
        <f t="shared" si="17"/>
        <v>6276.6</v>
      </c>
      <c r="J138" s="531"/>
      <c r="K138" s="532"/>
      <c r="L138" s="703"/>
      <c r="M138" s="525"/>
      <c r="N138" s="390"/>
      <c r="O138" s="325"/>
    </row>
    <row r="139" spans="1:15" s="313" customFormat="1" ht="33.75" x14ac:dyDescent="0.2">
      <c r="A139" s="544" t="s">
        <v>864</v>
      </c>
      <c r="B139" s="392">
        <v>1</v>
      </c>
      <c r="C139" s="534" t="s">
        <v>104</v>
      </c>
      <c r="D139" s="534" t="s">
        <v>8</v>
      </c>
      <c r="E139" s="535" t="s">
        <v>8</v>
      </c>
      <c r="F139" s="535">
        <v>2</v>
      </c>
      <c r="G139" s="575"/>
      <c r="H139" s="576"/>
      <c r="I139" s="576"/>
      <c r="J139" s="531">
        <f t="shared" si="18"/>
        <v>12</v>
      </c>
      <c r="K139" s="576"/>
      <c r="L139" s="706"/>
      <c r="M139" s="577"/>
      <c r="N139" s="578"/>
      <c r="O139" s="512"/>
    </row>
    <row r="140" spans="1:15" s="295" customFormat="1" ht="33.75" x14ac:dyDescent="0.2">
      <c r="A140" s="544" t="s">
        <v>864</v>
      </c>
      <c r="B140" s="538"/>
      <c r="C140" s="538" t="s">
        <v>20</v>
      </c>
      <c r="D140" s="449"/>
      <c r="E140" s="539">
        <f>SUM(E118:E138)</f>
        <v>858.54</v>
      </c>
      <c r="F140" s="539">
        <f>SUM(F118:F139)</f>
        <v>95.549999999999983</v>
      </c>
      <c r="G140" s="532"/>
      <c r="H140" s="532"/>
      <c r="I140" s="532"/>
      <c r="J140" s="531"/>
      <c r="K140" s="532"/>
      <c r="L140" s="703"/>
      <c r="M140" s="525"/>
      <c r="N140" s="390"/>
      <c r="O140" s="325"/>
    </row>
    <row r="141" spans="1:15" ht="33.75" x14ac:dyDescent="0.2">
      <c r="A141" s="544" t="s">
        <v>864</v>
      </c>
      <c r="I141" s="530"/>
      <c r="J141" s="531"/>
      <c r="K141" s="532"/>
    </row>
    <row r="142" spans="1:15" ht="33.75" x14ac:dyDescent="0.2">
      <c r="A142" s="544" t="s">
        <v>864</v>
      </c>
      <c r="B142" s="849" t="s">
        <v>21</v>
      </c>
      <c r="C142" s="849"/>
      <c r="D142" s="849"/>
      <c r="E142" s="849"/>
      <c r="F142" s="849"/>
      <c r="I142" s="530"/>
      <c r="J142" s="531"/>
      <c r="K142" s="532"/>
    </row>
    <row r="143" spans="1:15" ht="33.75" x14ac:dyDescent="0.2">
      <c r="A143" s="544" t="s">
        <v>864</v>
      </c>
      <c r="B143" s="849" t="s">
        <v>64</v>
      </c>
      <c r="C143" s="849"/>
      <c r="D143" s="849"/>
      <c r="E143" s="849"/>
      <c r="F143" s="849"/>
      <c r="I143" s="530"/>
      <c r="J143" s="531"/>
      <c r="K143" s="532"/>
    </row>
    <row r="144" spans="1:15" ht="33.75" x14ac:dyDescent="0.2">
      <c r="A144" s="544" t="s">
        <v>864</v>
      </c>
      <c r="B144" s="849" t="s">
        <v>85</v>
      </c>
      <c r="C144" s="849"/>
      <c r="D144" s="849"/>
      <c r="E144" s="849"/>
      <c r="F144" s="849"/>
      <c r="I144" s="530"/>
      <c r="J144" s="531"/>
      <c r="K144" s="532"/>
    </row>
    <row r="145" spans="1:15" ht="33.75" x14ac:dyDescent="0.2">
      <c r="A145" s="544" t="s">
        <v>864</v>
      </c>
      <c r="B145" s="849" t="s">
        <v>86</v>
      </c>
      <c r="C145" s="849"/>
      <c r="D145" s="849"/>
      <c r="E145" s="849"/>
      <c r="F145" s="849"/>
      <c r="I145" s="530"/>
      <c r="J145" s="531"/>
      <c r="K145" s="532"/>
    </row>
    <row r="146" spans="1:15" ht="33.75" x14ac:dyDescent="0.2">
      <c r="A146" s="544" t="s">
        <v>864</v>
      </c>
      <c r="B146" s="849" t="s">
        <v>132</v>
      </c>
      <c r="C146" s="849"/>
      <c r="D146" s="849"/>
      <c r="E146" s="849"/>
      <c r="F146" s="849"/>
      <c r="I146" s="530"/>
      <c r="J146" s="531"/>
      <c r="K146" s="532"/>
    </row>
    <row r="147" spans="1:15" s="317" customFormat="1" ht="33.75" x14ac:dyDescent="0.2">
      <c r="A147" s="544" t="s">
        <v>864</v>
      </c>
      <c r="B147" s="829" t="s">
        <v>860</v>
      </c>
      <c r="C147" s="829"/>
      <c r="D147" s="829"/>
      <c r="E147" s="829"/>
      <c r="F147" s="829"/>
      <c r="G147" s="528"/>
      <c r="H147" s="529"/>
      <c r="I147" s="542"/>
      <c r="J147" s="543"/>
      <c r="K147" s="390"/>
      <c r="L147" s="703"/>
      <c r="M147" s="525"/>
      <c r="N147" s="390"/>
      <c r="O147" s="325"/>
    </row>
    <row r="148" spans="1:15" s="317" customFormat="1" ht="33.75" x14ac:dyDescent="0.2">
      <c r="A148" s="544" t="s">
        <v>864</v>
      </c>
      <c r="B148" s="391"/>
      <c r="C148" s="449"/>
      <c r="D148" s="449"/>
      <c r="E148" s="449"/>
      <c r="F148" s="449"/>
      <c r="G148" s="528"/>
      <c r="H148" s="529"/>
      <c r="I148" s="542"/>
      <c r="J148" s="543"/>
      <c r="K148" s="390"/>
      <c r="L148" s="703"/>
      <c r="M148" s="525"/>
      <c r="N148" s="390"/>
      <c r="O148" s="325"/>
    </row>
    <row r="149" spans="1:15" ht="33.75" x14ac:dyDescent="0.2">
      <c r="A149" s="544" t="s">
        <v>864</v>
      </c>
      <c r="B149" s="849" t="s">
        <v>25</v>
      </c>
      <c r="C149" s="849"/>
      <c r="D149" s="849"/>
      <c r="E149" s="849"/>
      <c r="F149" s="849"/>
      <c r="I149" s="530"/>
      <c r="J149" s="531"/>
      <c r="K149" s="532"/>
    </row>
    <row r="150" spans="1:15" ht="33.75" x14ac:dyDescent="0.2">
      <c r="A150" s="544" t="s">
        <v>864</v>
      </c>
      <c r="B150" s="845" t="s">
        <v>26</v>
      </c>
      <c r="C150" s="845"/>
      <c r="D150" s="845"/>
      <c r="E150" s="845"/>
      <c r="F150" s="845"/>
      <c r="I150" s="530"/>
      <c r="J150" s="531"/>
      <c r="K150" s="532"/>
    </row>
    <row r="151" spans="1:15" ht="33.75" x14ac:dyDescent="0.2">
      <c r="A151" s="544" t="s">
        <v>864</v>
      </c>
      <c r="B151" s="845" t="s">
        <v>27</v>
      </c>
      <c r="C151" s="845"/>
      <c r="D151" s="845"/>
      <c r="E151" s="845"/>
      <c r="F151" s="845"/>
      <c r="I151" s="530"/>
      <c r="J151" s="531"/>
      <c r="K151" s="532"/>
    </row>
    <row r="152" spans="1:15" x14ac:dyDescent="0.2">
      <c r="B152" s="541"/>
      <c r="C152" s="541"/>
      <c r="D152" s="541"/>
      <c r="E152" s="541"/>
      <c r="F152" s="541"/>
      <c r="I152" s="530"/>
      <c r="J152" s="531"/>
      <c r="K152" s="532"/>
    </row>
    <row r="153" spans="1:15" ht="38.25" customHeight="1" x14ac:dyDescent="0.2">
      <c r="B153" s="519" t="s">
        <v>767</v>
      </c>
      <c r="C153" s="850" t="s">
        <v>802</v>
      </c>
      <c r="D153" s="850"/>
      <c r="E153" s="850"/>
      <c r="F153" s="850"/>
      <c r="I153" s="530"/>
      <c r="J153" s="531"/>
      <c r="K153" s="532"/>
    </row>
    <row r="154" spans="1:15" x14ac:dyDescent="0.2">
      <c r="B154" s="391"/>
      <c r="C154" s="579" t="s">
        <v>133</v>
      </c>
      <c r="D154" s="449"/>
      <c r="E154" s="580"/>
      <c r="F154" s="580"/>
      <c r="I154" s="530"/>
      <c r="J154" s="531"/>
      <c r="K154" s="532"/>
    </row>
    <row r="155" spans="1:15" ht="33.75" x14ac:dyDescent="0.2">
      <c r="B155" s="391"/>
      <c r="C155" s="449" t="s">
        <v>134</v>
      </c>
      <c r="D155" s="449" t="s">
        <v>135</v>
      </c>
      <c r="E155" s="536">
        <v>60</v>
      </c>
      <c r="F155" s="536"/>
      <c r="G155" s="528">
        <f t="shared" ref="G155:G190" si="19">B155*E155*52</f>
        <v>0</v>
      </c>
      <c r="H155" s="529">
        <f t="shared" ref="H155:H190" si="20">E155*2</f>
        <v>120</v>
      </c>
      <c r="I155" s="530">
        <f>SUM(G155:H155)</f>
        <v>120</v>
      </c>
      <c r="J155" s="531"/>
      <c r="K155" s="532">
        <f>SUM(I155:J237)</f>
        <v>230561.06</v>
      </c>
      <c r="L155" s="705">
        <f>K155*N$665</f>
        <v>14689.481304965007</v>
      </c>
    </row>
    <row r="156" spans="1:15" x14ac:dyDescent="0.2">
      <c r="B156" s="391"/>
      <c r="C156" s="449" t="s">
        <v>136</v>
      </c>
      <c r="D156" s="540" t="s">
        <v>16</v>
      </c>
      <c r="E156" s="536">
        <v>41.85</v>
      </c>
      <c r="F156" s="536"/>
      <c r="G156" s="528">
        <f t="shared" si="19"/>
        <v>0</v>
      </c>
      <c r="H156" s="529">
        <f t="shared" si="20"/>
        <v>83.7</v>
      </c>
      <c r="I156" s="530">
        <f t="shared" ref="I156:I219" si="21">SUM(G156:H156)</f>
        <v>83.7</v>
      </c>
      <c r="J156" s="531"/>
      <c r="K156" s="532"/>
    </row>
    <row r="157" spans="1:15" x14ac:dyDescent="0.2">
      <c r="B157" s="392">
        <v>1</v>
      </c>
      <c r="C157" s="534" t="s">
        <v>137</v>
      </c>
      <c r="D157" s="534" t="s">
        <v>16</v>
      </c>
      <c r="E157" s="535">
        <v>15.98</v>
      </c>
      <c r="F157" s="535"/>
      <c r="G157" s="528">
        <f t="shared" si="19"/>
        <v>830.96</v>
      </c>
      <c r="H157" s="529">
        <f t="shared" si="20"/>
        <v>31.96</v>
      </c>
      <c r="I157" s="530">
        <f t="shared" si="21"/>
        <v>862.92000000000007</v>
      </c>
      <c r="J157" s="531"/>
      <c r="K157" s="532"/>
    </row>
    <row r="158" spans="1:15" x14ac:dyDescent="0.2">
      <c r="B158" s="392">
        <v>1</v>
      </c>
      <c r="C158" s="534" t="s">
        <v>137</v>
      </c>
      <c r="D158" s="534" t="s">
        <v>16</v>
      </c>
      <c r="E158" s="535">
        <v>23.94</v>
      </c>
      <c r="F158" s="535"/>
      <c r="G158" s="528">
        <f t="shared" si="19"/>
        <v>1244.8800000000001</v>
      </c>
      <c r="H158" s="529">
        <f t="shared" si="20"/>
        <v>47.88</v>
      </c>
      <c r="I158" s="530">
        <f t="shared" si="21"/>
        <v>1292.7600000000002</v>
      </c>
      <c r="J158" s="531"/>
      <c r="K158" s="532"/>
    </row>
    <row r="159" spans="1:15" x14ac:dyDescent="0.2">
      <c r="B159" s="392">
        <v>1</v>
      </c>
      <c r="C159" s="534" t="s">
        <v>137</v>
      </c>
      <c r="D159" s="534" t="s">
        <v>16</v>
      </c>
      <c r="E159" s="535">
        <v>23.89</v>
      </c>
      <c r="F159" s="535"/>
      <c r="G159" s="528">
        <f t="shared" si="19"/>
        <v>1242.28</v>
      </c>
      <c r="H159" s="529">
        <f t="shared" si="20"/>
        <v>47.78</v>
      </c>
      <c r="I159" s="530">
        <f t="shared" si="21"/>
        <v>1290.06</v>
      </c>
      <c r="J159" s="531"/>
      <c r="K159" s="532"/>
    </row>
    <row r="160" spans="1:15" x14ac:dyDescent="0.2">
      <c r="B160" s="392">
        <v>1</v>
      </c>
      <c r="C160" s="534" t="s">
        <v>137</v>
      </c>
      <c r="D160" s="534" t="s">
        <v>16</v>
      </c>
      <c r="E160" s="535">
        <v>23.61</v>
      </c>
      <c r="F160" s="535"/>
      <c r="G160" s="528">
        <f t="shared" si="19"/>
        <v>1227.72</v>
      </c>
      <c r="H160" s="529">
        <f t="shared" si="20"/>
        <v>47.22</v>
      </c>
      <c r="I160" s="530">
        <f t="shared" si="21"/>
        <v>1274.94</v>
      </c>
      <c r="J160" s="531"/>
      <c r="K160" s="532"/>
    </row>
    <row r="161" spans="2:11" x14ac:dyDescent="0.2">
      <c r="B161" s="392">
        <v>1</v>
      </c>
      <c r="C161" s="534" t="s">
        <v>138</v>
      </c>
      <c r="D161" s="534" t="s">
        <v>16</v>
      </c>
      <c r="E161" s="535">
        <v>49.52</v>
      </c>
      <c r="F161" s="535"/>
      <c r="G161" s="528">
        <f t="shared" si="19"/>
        <v>2575.04</v>
      </c>
      <c r="H161" s="529">
        <f t="shared" si="20"/>
        <v>99.04</v>
      </c>
      <c r="I161" s="530">
        <f t="shared" si="21"/>
        <v>2674.08</v>
      </c>
      <c r="J161" s="531"/>
      <c r="K161" s="532"/>
    </row>
    <row r="162" spans="2:11" ht="22.5" x14ac:dyDescent="0.2">
      <c r="B162" s="393">
        <v>2</v>
      </c>
      <c r="C162" s="406" t="s">
        <v>139</v>
      </c>
      <c r="D162" s="406" t="s">
        <v>88</v>
      </c>
      <c r="E162" s="533">
        <v>15.59</v>
      </c>
      <c r="F162" s="533"/>
      <c r="G162" s="528">
        <f t="shared" si="19"/>
        <v>1621.36</v>
      </c>
      <c r="H162" s="529">
        <f t="shared" si="20"/>
        <v>31.18</v>
      </c>
      <c r="I162" s="530">
        <f t="shared" si="21"/>
        <v>1652.54</v>
      </c>
      <c r="J162" s="531"/>
      <c r="K162" s="532"/>
    </row>
    <row r="163" spans="2:11" x14ac:dyDescent="0.2">
      <c r="B163" s="399">
        <v>5</v>
      </c>
      <c r="C163" s="526" t="s">
        <v>140</v>
      </c>
      <c r="D163" s="526" t="s">
        <v>16</v>
      </c>
      <c r="E163" s="527">
        <v>18.559999999999999</v>
      </c>
      <c r="F163" s="527"/>
      <c r="G163" s="528">
        <f t="shared" si="19"/>
        <v>4825.5999999999995</v>
      </c>
      <c r="H163" s="529">
        <f t="shared" si="20"/>
        <v>37.119999999999997</v>
      </c>
      <c r="I163" s="530">
        <f t="shared" si="21"/>
        <v>4862.7199999999993</v>
      </c>
      <c r="J163" s="531"/>
      <c r="K163" s="532"/>
    </row>
    <row r="164" spans="2:11" x14ac:dyDescent="0.2">
      <c r="B164" s="391"/>
      <c r="C164" s="449" t="s">
        <v>141</v>
      </c>
      <c r="D164" s="449" t="s">
        <v>11</v>
      </c>
      <c r="E164" s="536">
        <v>9.14</v>
      </c>
      <c r="F164" s="536"/>
      <c r="G164" s="528">
        <f t="shared" si="19"/>
        <v>0</v>
      </c>
      <c r="H164" s="529">
        <f t="shared" si="20"/>
        <v>18.28</v>
      </c>
      <c r="I164" s="530">
        <f t="shared" si="21"/>
        <v>18.28</v>
      </c>
      <c r="J164" s="531"/>
      <c r="K164" s="532"/>
    </row>
    <row r="165" spans="2:11" x14ac:dyDescent="0.2">
      <c r="B165" s="392">
        <v>1</v>
      </c>
      <c r="C165" s="534" t="s">
        <v>142</v>
      </c>
      <c r="D165" s="534" t="s">
        <v>16</v>
      </c>
      <c r="E165" s="535">
        <v>2.66</v>
      </c>
      <c r="F165" s="535"/>
      <c r="G165" s="528">
        <f t="shared" si="19"/>
        <v>138.32</v>
      </c>
      <c r="H165" s="529">
        <f t="shared" si="20"/>
        <v>5.32</v>
      </c>
      <c r="I165" s="530">
        <f t="shared" si="21"/>
        <v>143.63999999999999</v>
      </c>
      <c r="J165" s="531"/>
      <c r="K165" s="532"/>
    </row>
    <row r="166" spans="2:11" x14ac:dyDescent="0.2">
      <c r="B166" s="399">
        <v>5</v>
      </c>
      <c r="C166" s="526" t="s">
        <v>143</v>
      </c>
      <c r="D166" s="526" t="s">
        <v>11</v>
      </c>
      <c r="E166" s="527">
        <v>1.3</v>
      </c>
      <c r="F166" s="527"/>
      <c r="G166" s="528">
        <f t="shared" si="19"/>
        <v>338</v>
      </c>
      <c r="H166" s="529">
        <f t="shared" si="20"/>
        <v>2.6</v>
      </c>
      <c r="I166" s="530">
        <f t="shared" si="21"/>
        <v>340.6</v>
      </c>
      <c r="J166" s="531"/>
      <c r="K166" s="532"/>
    </row>
    <row r="167" spans="2:11" x14ac:dyDescent="0.2">
      <c r="B167" s="392">
        <v>1</v>
      </c>
      <c r="C167" s="534" t="s">
        <v>44</v>
      </c>
      <c r="D167" s="534" t="s">
        <v>16</v>
      </c>
      <c r="E167" s="535">
        <v>10.66</v>
      </c>
      <c r="F167" s="535"/>
      <c r="G167" s="528">
        <f t="shared" si="19"/>
        <v>554.32000000000005</v>
      </c>
      <c r="H167" s="529">
        <f t="shared" si="20"/>
        <v>21.32</v>
      </c>
      <c r="I167" s="530">
        <f t="shared" si="21"/>
        <v>575.6400000000001</v>
      </c>
      <c r="J167" s="531"/>
      <c r="K167" s="532"/>
    </row>
    <row r="168" spans="2:11" ht="22.5" x14ac:dyDescent="0.2">
      <c r="B168" s="393">
        <v>2</v>
      </c>
      <c r="C168" s="406" t="s">
        <v>144</v>
      </c>
      <c r="D168" s="406" t="s">
        <v>88</v>
      </c>
      <c r="E168" s="533">
        <v>37.29</v>
      </c>
      <c r="F168" s="533"/>
      <c r="G168" s="528">
        <f t="shared" si="19"/>
        <v>3878.16</v>
      </c>
      <c r="H168" s="529">
        <f t="shared" si="20"/>
        <v>74.58</v>
      </c>
      <c r="I168" s="530">
        <f t="shared" si="21"/>
        <v>3952.74</v>
      </c>
      <c r="J168" s="531"/>
      <c r="K168" s="532"/>
    </row>
    <row r="169" spans="2:11" ht="22.5" x14ac:dyDescent="0.2">
      <c r="B169" s="393">
        <v>2</v>
      </c>
      <c r="C169" s="406" t="s">
        <v>145</v>
      </c>
      <c r="D169" s="406" t="s">
        <v>88</v>
      </c>
      <c r="E169" s="533">
        <v>27.74</v>
      </c>
      <c r="F169" s="533"/>
      <c r="G169" s="528">
        <f t="shared" si="19"/>
        <v>2884.96</v>
      </c>
      <c r="H169" s="529">
        <f t="shared" si="20"/>
        <v>55.48</v>
      </c>
      <c r="I169" s="530">
        <f t="shared" si="21"/>
        <v>2940.44</v>
      </c>
      <c r="J169" s="531"/>
      <c r="K169" s="532"/>
    </row>
    <row r="170" spans="2:11" x14ac:dyDescent="0.2">
      <c r="B170" s="399">
        <v>5</v>
      </c>
      <c r="C170" s="526" t="s">
        <v>146</v>
      </c>
      <c r="D170" s="526" t="s">
        <v>147</v>
      </c>
      <c r="E170" s="527">
        <v>34.880000000000003</v>
      </c>
      <c r="F170" s="527"/>
      <c r="G170" s="528">
        <f t="shared" si="19"/>
        <v>9068.8000000000011</v>
      </c>
      <c r="H170" s="529">
        <f t="shared" si="20"/>
        <v>69.760000000000005</v>
      </c>
      <c r="I170" s="530">
        <f t="shared" si="21"/>
        <v>9138.5600000000013</v>
      </c>
      <c r="J170" s="531"/>
      <c r="K170" s="532"/>
    </row>
    <row r="171" spans="2:11" x14ac:dyDescent="0.2">
      <c r="B171" s="399">
        <v>5</v>
      </c>
      <c r="C171" s="526" t="s">
        <v>148</v>
      </c>
      <c r="D171" s="526" t="s">
        <v>147</v>
      </c>
      <c r="E171" s="527">
        <v>7.45</v>
      </c>
      <c r="F171" s="527"/>
      <c r="G171" s="528">
        <f t="shared" si="19"/>
        <v>1937</v>
      </c>
      <c r="H171" s="529">
        <f t="shared" si="20"/>
        <v>14.9</v>
      </c>
      <c r="I171" s="530">
        <f t="shared" si="21"/>
        <v>1951.9</v>
      </c>
      <c r="J171" s="531"/>
      <c r="K171" s="532"/>
    </row>
    <row r="172" spans="2:11" x14ac:dyDescent="0.2">
      <c r="B172" s="399">
        <v>5</v>
      </c>
      <c r="C172" s="526" t="s">
        <v>149</v>
      </c>
      <c r="D172" s="526" t="s">
        <v>147</v>
      </c>
      <c r="E172" s="527">
        <v>9.42</v>
      </c>
      <c r="F172" s="527"/>
      <c r="G172" s="528">
        <f t="shared" si="19"/>
        <v>2449.2000000000003</v>
      </c>
      <c r="H172" s="529">
        <f t="shared" si="20"/>
        <v>18.84</v>
      </c>
      <c r="I172" s="530">
        <f t="shared" si="21"/>
        <v>2468.0400000000004</v>
      </c>
      <c r="J172" s="531"/>
      <c r="K172" s="532"/>
    </row>
    <row r="173" spans="2:11" ht="22.5" x14ac:dyDescent="0.2">
      <c r="B173" s="399">
        <v>5</v>
      </c>
      <c r="C173" s="526" t="s">
        <v>150</v>
      </c>
      <c r="D173" s="526" t="s">
        <v>151</v>
      </c>
      <c r="E173" s="527">
        <v>116.16</v>
      </c>
      <c r="F173" s="527"/>
      <c r="G173" s="528">
        <f t="shared" si="19"/>
        <v>30201.599999999999</v>
      </c>
      <c r="H173" s="529">
        <f t="shared" si="20"/>
        <v>232.32</v>
      </c>
      <c r="I173" s="530">
        <f t="shared" si="21"/>
        <v>30433.919999999998</v>
      </c>
      <c r="J173" s="531"/>
      <c r="K173" s="532"/>
    </row>
    <row r="174" spans="2:11" x14ac:dyDescent="0.2">
      <c r="B174" s="393">
        <v>2</v>
      </c>
      <c r="C174" s="406" t="s">
        <v>152</v>
      </c>
      <c r="D174" s="406" t="s">
        <v>88</v>
      </c>
      <c r="E174" s="533">
        <v>16.3</v>
      </c>
      <c r="F174" s="533"/>
      <c r="G174" s="528">
        <f t="shared" si="19"/>
        <v>1695.2</v>
      </c>
      <c r="H174" s="529">
        <f t="shared" si="20"/>
        <v>32.6</v>
      </c>
      <c r="I174" s="530">
        <f t="shared" si="21"/>
        <v>1727.8</v>
      </c>
      <c r="J174" s="531"/>
      <c r="K174" s="532"/>
    </row>
    <row r="175" spans="2:11" x14ac:dyDescent="0.2">
      <c r="B175" s="399">
        <v>5</v>
      </c>
      <c r="C175" s="526" t="s">
        <v>148</v>
      </c>
      <c r="D175" s="526" t="s">
        <v>147</v>
      </c>
      <c r="E175" s="527">
        <v>4.91</v>
      </c>
      <c r="F175" s="527"/>
      <c r="G175" s="528">
        <f t="shared" si="19"/>
        <v>1276.6000000000001</v>
      </c>
      <c r="H175" s="529">
        <f t="shared" si="20"/>
        <v>9.82</v>
      </c>
      <c r="I175" s="530">
        <f t="shared" si="21"/>
        <v>1286.42</v>
      </c>
      <c r="J175" s="531"/>
      <c r="K175" s="532"/>
    </row>
    <row r="176" spans="2:11" x14ac:dyDescent="0.2">
      <c r="B176" s="391"/>
      <c r="C176" s="449" t="s">
        <v>153</v>
      </c>
      <c r="D176" s="449" t="s">
        <v>8</v>
      </c>
      <c r="E176" s="536" t="s">
        <v>8</v>
      </c>
      <c r="F176" s="536">
        <v>142.85</v>
      </c>
      <c r="I176" s="530"/>
      <c r="J176" s="531">
        <f t="shared" ref="J176:J210" si="22">F176*6</f>
        <v>857.09999999999991</v>
      </c>
      <c r="K176" s="532"/>
    </row>
    <row r="177" spans="2:11" x14ac:dyDescent="0.2">
      <c r="B177" s="391"/>
      <c r="C177" s="579" t="s">
        <v>154</v>
      </c>
      <c r="D177" s="449"/>
      <c r="E177" s="536"/>
      <c r="F177" s="536"/>
      <c r="G177" s="528">
        <f t="shared" si="19"/>
        <v>0</v>
      </c>
      <c r="H177" s="529">
        <f t="shared" si="20"/>
        <v>0</v>
      </c>
      <c r="I177" s="530">
        <f t="shared" si="21"/>
        <v>0</v>
      </c>
      <c r="J177" s="531"/>
      <c r="K177" s="532"/>
    </row>
    <row r="178" spans="2:11" x14ac:dyDescent="0.2">
      <c r="B178" s="393">
        <v>2</v>
      </c>
      <c r="C178" s="406" t="s">
        <v>155</v>
      </c>
      <c r="D178" s="406" t="s">
        <v>88</v>
      </c>
      <c r="E178" s="533">
        <v>36.53</v>
      </c>
      <c r="F178" s="533"/>
      <c r="G178" s="528">
        <f t="shared" si="19"/>
        <v>3799.12</v>
      </c>
      <c r="H178" s="529">
        <f t="shared" si="20"/>
        <v>73.06</v>
      </c>
      <c r="I178" s="530">
        <f t="shared" si="21"/>
        <v>3872.18</v>
      </c>
      <c r="J178" s="531"/>
      <c r="K178" s="532"/>
    </row>
    <row r="179" spans="2:11" x14ac:dyDescent="0.2">
      <c r="B179" s="393">
        <v>2</v>
      </c>
      <c r="C179" s="406" t="s">
        <v>142</v>
      </c>
      <c r="D179" s="406" t="s">
        <v>88</v>
      </c>
      <c r="E179" s="533">
        <v>20.96</v>
      </c>
      <c r="F179" s="533"/>
      <c r="G179" s="528">
        <f t="shared" si="19"/>
        <v>2179.84</v>
      </c>
      <c r="H179" s="529">
        <f t="shared" si="20"/>
        <v>41.92</v>
      </c>
      <c r="I179" s="530">
        <f t="shared" si="21"/>
        <v>2221.7600000000002</v>
      </c>
      <c r="J179" s="531"/>
      <c r="K179" s="532"/>
    </row>
    <row r="180" spans="2:11" x14ac:dyDescent="0.2">
      <c r="B180" s="399">
        <v>5</v>
      </c>
      <c r="C180" s="526" t="s">
        <v>156</v>
      </c>
      <c r="D180" s="526" t="s">
        <v>16</v>
      </c>
      <c r="E180" s="527">
        <v>14.45</v>
      </c>
      <c r="F180" s="527"/>
      <c r="G180" s="528">
        <f t="shared" si="19"/>
        <v>3757</v>
      </c>
      <c r="H180" s="529">
        <f t="shared" si="20"/>
        <v>28.9</v>
      </c>
      <c r="I180" s="530">
        <f t="shared" si="21"/>
        <v>3785.9</v>
      </c>
      <c r="J180" s="531"/>
      <c r="K180" s="532"/>
    </row>
    <row r="181" spans="2:11" x14ac:dyDescent="0.2">
      <c r="B181" s="399">
        <v>5</v>
      </c>
      <c r="C181" s="526" t="s">
        <v>149</v>
      </c>
      <c r="D181" s="526" t="s">
        <v>147</v>
      </c>
      <c r="E181" s="527">
        <v>13.79</v>
      </c>
      <c r="F181" s="527"/>
      <c r="G181" s="528">
        <f t="shared" si="19"/>
        <v>3585.3999999999996</v>
      </c>
      <c r="H181" s="529">
        <f t="shared" si="20"/>
        <v>27.58</v>
      </c>
      <c r="I181" s="530">
        <f t="shared" si="21"/>
        <v>3612.9799999999996</v>
      </c>
      <c r="J181" s="531"/>
      <c r="K181" s="532"/>
    </row>
    <row r="182" spans="2:11" x14ac:dyDescent="0.2">
      <c r="B182" s="399">
        <v>5</v>
      </c>
      <c r="C182" s="526" t="s">
        <v>146</v>
      </c>
      <c r="D182" s="526" t="s">
        <v>147</v>
      </c>
      <c r="E182" s="527">
        <v>20.47</v>
      </c>
      <c r="F182" s="527"/>
      <c r="G182" s="528">
        <f t="shared" si="19"/>
        <v>5322.2</v>
      </c>
      <c r="H182" s="529">
        <f t="shared" si="20"/>
        <v>40.94</v>
      </c>
      <c r="I182" s="530">
        <f t="shared" si="21"/>
        <v>5363.1399999999994</v>
      </c>
      <c r="J182" s="531"/>
      <c r="K182" s="532"/>
    </row>
    <row r="183" spans="2:11" x14ac:dyDescent="0.2">
      <c r="B183" s="393">
        <v>2</v>
      </c>
      <c r="C183" s="406" t="s">
        <v>157</v>
      </c>
      <c r="D183" s="406" t="s">
        <v>16</v>
      </c>
      <c r="E183" s="533">
        <v>31.36</v>
      </c>
      <c r="F183" s="533"/>
      <c r="G183" s="528">
        <f t="shared" si="19"/>
        <v>3261.44</v>
      </c>
      <c r="H183" s="529">
        <f t="shared" si="20"/>
        <v>62.72</v>
      </c>
      <c r="I183" s="530">
        <f t="shared" si="21"/>
        <v>3324.16</v>
      </c>
      <c r="J183" s="531"/>
      <c r="K183" s="532"/>
    </row>
    <row r="184" spans="2:11" x14ac:dyDescent="0.2">
      <c r="B184" s="393">
        <v>2</v>
      </c>
      <c r="C184" s="406" t="s">
        <v>158</v>
      </c>
      <c r="D184" s="406" t="s">
        <v>88</v>
      </c>
      <c r="E184" s="533">
        <v>43.69</v>
      </c>
      <c r="F184" s="533"/>
      <c r="G184" s="528">
        <f t="shared" si="19"/>
        <v>4543.76</v>
      </c>
      <c r="H184" s="529">
        <f t="shared" si="20"/>
        <v>87.38</v>
      </c>
      <c r="I184" s="530">
        <f t="shared" si="21"/>
        <v>4631.1400000000003</v>
      </c>
      <c r="J184" s="531"/>
      <c r="K184" s="532"/>
    </row>
    <row r="185" spans="2:11" x14ac:dyDescent="0.2">
      <c r="B185" s="393">
        <v>2</v>
      </c>
      <c r="C185" s="406" t="s">
        <v>159</v>
      </c>
      <c r="D185" s="406" t="s">
        <v>88</v>
      </c>
      <c r="E185" s="533">
        <v>42.07</v>
      </c>
      <c r="F185" s="533"/>
      <c r="G185" s="528">
        <f t="shared" si="19"/>
        <v>4375.28</v>
      </c>
      <c r="H185" s="529">
        <f t="shared" si="20"/>
        <v>84.14</v>
      </c>
      <c r="I185" s="530">
        <f t="shared" si="21"/>
        <v>4459.42</v>
      </c>
      <c r="J185" s="531"/>
      <c r="K185" s="532"/>
    </row>
    <row r="186" spans="2:11" x14ac:dyDescent="0.2">
      <c r="B186" s="393">
        <v>2</v>
      </c>
      <c r="C186" s="406" t="s">
        <v>160</v>
      </c>
      <c r="D186" s="406" t="s">
        <v>88</v>
      </c>
      <c r="E186" s="533">
        <v>26.78</v>
      </c>
      <c r="F186" s="533"/>
      <c r="G186" s="528">
        <f t="shared" si="19"/>
        <v>2785.12</v>
      </c>
      <c r="H186" s="529">
        <f t="shared" si="20"/>
        <v>53.56</v>
      </c>
      <c r="I186" s="530">
        <f t="shared" si="21"/>
        <v>2838.68</v>
      </c>
      <c r="J186" s="531"/>
      <c r="K186" s="532"/>
    </row>
    <row r="187" spans="2:11" x14ac:dyDescent="0.2">
      <c r="B187" s="399">
        <v>5</v>
      </c>
      <c r="C187" s="526" t="s">
        <v>44</v>
      </c>
      <c r="D187" s="526" t="s">
        <v>88</v>
      </c>
      <c r="E187" s="527">
        <v>20.5</v>
      </c>
      <c r="F187" s="527"/>
      <c r="G187" s="528">
        <f t="shared" si="19"/>
        <v>5330</v>
      </c>
      <c r="H187" s="529">
        <f t="shared" si="20"/>
        <v>41</v>
      </c>
      <c r="I187" s="530">
        <f t="shared" si="21"/>
        <v>5371</v>
      </c>
      <c r="J187" s="531"/>
      <c r="K187" s="532"/>
    </row>
    <row r="188" spans="2:11" x14ac:dyDescent="0.2">
      <c r="B188" s="393">
        <v>2</v>
      </c>
      <c r="C188" s="406" t="s">
        <v>161</v>
      </c>
      <c r="D188" s="406" t="s">
        <v>88</v>
      </c>
      <c r="E188" s="533">
        <v>16.28</v>
      </c>
      <c r="F188" s="533"/>
      <c r="G188" s="528">
        <f t="shared" si="19"/>
        <v>1693.1200000000001</v>
      </c>
      <c r="H188" s="529">
        <f t="shared" si="20"/>
        <v>32.56</v>
      </c>
      <c r="I188" s="530">
        <f t="shared" si="21"/>
        <v>1725.68</v>
      </c>
      <c r="J188" s="531"/>
      <c r="K188" s="532"/>
    </row>
    <row r="189" spans="2:11" x14ac:dyDescent="0.2">
      <c r="B189" s="393">
        <v>2</v>
      </c>
      <c r="C189" s="406" t="s">
        <v>162</v>
      </c>
      <c r="D189" s="406" t="s">
        <v>88</v>
      </c>
      <c r="E189" s="533">
        <v>21.05</v>
      </c>
      <c r="F189" s="533"/>
      <c r="G189" s="528">
        <f t="shared" si="19"/>
        <v>2189.2000000000003</v>
      </c>
      <c r="H189" s="529">
        <f t="shared" si="20"/>
        <v>42.1</v>
      </c>
      <c r="I189" s="530">
        <f t="shared" si="21"/>
        <v>2231.3000000000002</v>
      </c>
      <c r="J189" s="531"/>
      <c r="K189" s="532"/>
    </row>
    <row r="190" spans="2:11" x14ac:dyDescent="0.2">
      <c r="B190" s="393">
        <v>2</v>
      </c>
      <c r="C190" s="406" t="s">
        <v>163</v>
      </c>
      <c r="D190" s="406" t="s">
        <v>88</v>
      </c>
      <c r="E190" s="533">
        <v>18.739999999999998</v>
      </c>
      <c r="F190" s="533"/>
      <c r="G190" s="528">
        <f t="shared" si="19"/>
        <v>1948.9599999999998</v>
      </c>
      <c r="H190" s="529">
        <f t="shared" si="20"/>
        <v>37.479999999999997</v>
      </c>
      <c r="I190" s="530">
        <f t="shared" si="21"/>
        <v>1986.4399999999998</v>
      </c>
      <c r="J190" s="531"/>
      <c r="K190" s="532"/>
    </row>
    <row r="191" spans="2:11" x14ac:dyDescent="0.2">
      <c r="B191" s="391"/>
      <c r="C191" s="449" t="s">
        <v>164</v>
      </c>
      <c r="D191" s="449" t="s">
        <v>147</v>
      </c>
      <c r="E191" s="536">
        <v>3.52</v>
      </c>
      <c r="F191" s="536"/>
      <c r="G191" s="528">
        <f t="shared" ref="G191:G236" si="23">B191*E191*52</f>
        <v>0</v>
      </c>
      <c r="H191" s="529">
        <f t="shared" ref="H191:H236" si="24">E191*2</f>
        <v>7.04</v>
      </c>
      <c r="I191" s="530">
        <f t="shared" si="21"/>
        <v>7.04</v>
      </c>
      <c r="J191" s="531"/>
      <c r="K191" s="532"/>
    </row>
    <row r="192" spans="2:11" ht="22.5" x14ac:dyDescent="0.2">
      <c r="B192" s="538"/>
      <c r="C192" s="449" t="s">
        <v>58</v>
      </c>
      <c r="D192" s="538" t="s">
        <v>8</v>
      </c>
      <c r="E192" s="539" t="s">
        <v>8</v>
      </c>
      <c r="F192" s="536">
        <v>118.25</v>
      </c>
      <c r="I192" s="530"/>
      <c r="J192" s="531">
        <f t="shared" si="22"/>
        <v>709.5</v>
      </c>
      <c r="K192" s="532"/>
    </row>
    <row r="193" spans="2:11" x14ac:dyDescent="0.2">
      <c r="B193" s="538"/>
      <c r="C193" s="579" t="s">
        <v>59</v>
      </c>
      <c r="D193" s="538"/>
      <c r="E193" s="539"/>
      <c r="F193" s="539"/>
      <c r="G193" s="528">
        <f t="shared" si="23"/>
        <v>0</v>
      </c>
      <c r="H193" s="529">
        <f t="shared" si="24"/>
        <v>0</v>
      </c>
      <c r="I193" s="530">
        <f t="shared" si="21"/>
        <v>0</v>
      </c>
      <c r="J193" s="531"/>
      <c r="K193" s="532"/>
    </row>
    <row r="194" spans="2:11" x14ac:dyDescent="0.2">
      <c r="B194" s="393">
        <v>2</v>
      </c>
      <c r="C194" s="406" t="s">
        <v>165</v>
      </c>
      <c r="D194" s="406" t="s">
        <v>88</v>
      </c>
      <c r="E194" s="533">
        <v>37.5</v>
      </c>
      <c r="F194" s="533"/>
      <c r="G194" s="528">
        <f t="shared" si="23"/>
        <v>3900</v>
      </c>
      <c r="H194" s="529">
        <f t="shared" si="24"/>
        <v>75</v>
      </c>
      <c r="I194" s="530">
        <f t="shared" si="21"/>
        <v>3975</v>
      </c>
      <c r="J194" s="531"/>
      <c r="K194" s="532"/>
    </row>
    <row r="195" spans="2:11" x14ac:dyDescent="0.2">
      <c r="B195" s="393">
        <v>2</v>
      </c>
      <c r="C195" s="406" t="s">
        <v>166</v>
      </c>
      <c r="D195" s="406" t="s">
        <v>88</v>
      </c>
      <c r="E195" s="533">
        <v>13.18</v>
      </c>
      <c r="F195" s="533"/>
      <c r="G195" s="528">
        <f t="shared" si="23"/>
        <v>1370.72</v>
      </c>
      <c r="H195" s="529">
        <f t="shared" si="24"/>
        <v>26.36</v>
      </c>
      <c r="I195" s="530">
        <f t="shared" si="21"/>
        <v>1397.08</v>
      </c>
      <c r="J195" s="531"/>
      <c r="K195" s="532"/>
    </row>
    <row r="196" spans="2:11" x14ac:dyDescent="0.2">
      <c r="B196" s="391"/>
      <c r="C196" s="449" t="s">
        <v>164</v>
      </c>
      <c r="D196" s="449" t="s">
        <v>147</v>
      </c>
      <c r="E196" s="536">
        <v>3.6</v>
      </c>
      <c r="F196" s="536"/>
      <c r="G196" s="528">
        <f t="shared" si="23"/>
        <v>0</v>
      </c>
      <c r="H196" s="529">
        <f t="shared" si="24"/>
        <v>7.2</v>
      </c>
      <c r="I196" s="530">
        <f t="shared" si="21"/>
        <v>7.2</v>
      </c>
      <c r="J196" s="531"/>
      <c r="K196" s="532"/>
    </row>
    <row r="197" spans="2:11" x14ac:dyDescent="0.2">
      <c r="B197" s="393">
        <v>2</v>
      </c>
      <c r="C197" s="406" t="s">
        <v>167</v>
      </c>
      <c r="D197" s="406" t="s">
        <v>16</v>
      </c>
      <c r="E197" s="533">
        <v>18.96</v>
      </c>
      <c r="F197" s="533"/>
      <c r="G197" s="528">
        <f t="shared" si="23"/>
        <v>1971.8400000000001</v>
      </c>
      <c r="H197" s="529">
        <f t="shared" si="24"/>
        <v>37.92</v>
      </c>
      <c r="I197" s="530">
        <f t="shared" si="21"/>
        <v>2009.7600000000002</v>
      </c>
      <c r="J197" s="531"/>
      <c r="K197" s="532"/>
    </row>
    <row r="198" spans="2:11" x14ac:dyDescent="0.2">
      <c r="B198" s="393">
        <v>2</v>
      </c>
      <c r="C198" s="406" t="s">
        <v>168</v>
      </c>
      <c r="D198" s="406" t="s">
        <v>88</v>
      </c>
      <c r="E198" s="533">
        <v>39.69</v>
      </c>
      <c r="F198" s="533"/>
      <c r="G198" s="528">
        <f t="shared" si="23"/>
        <v>4127.76</v>
      </c>
      <c r="H198" s="529">
        <f t="shared" si="24"/>
        <v>79.38</v>
      </c>
      <c r="I198" s="530">
        <f t="shared" si="21"/>
        <v>4207.1400000000003</v>
      </c>
      <c r="J198" s="531"/>
      <c r="K198" s="532"/>
    </row>
    <row r="199" spans="2:11" x14ac:dyDescent="0.2">
      <c r="B199" s="393">
        <v>2</v>
      </c>
      <c r="C199" s="406" t="s">
        <v>169</v>
      </c>
      <c r="D199" s="406" t="s">
        <v>88</v>
      </c>
      <c r="E199" s="533">
        <v>19.989999999999998</v>
      </c>
      <c r="F199" s="533"/>
      <c r="G199" s="528">
        <f t="shared" si="23"/>
        <v>2078.96</v>
      </c>
      <c r="H199" s="529">
        <f t="shared" si="24"/>
        <v>39.979999999999997</v>
      </c>
      <c r="I199" s="530">
        <f t="shared" si="21"/>
        <v>2118.94</v>
      </c>
      <c r="J199" s="531"/>
      <c r="K199" s="532"/>
    </row>
    <row r="200" spans="2:11" x14ac:dyDescent="0.2">
      <c r="B200" s="391"/>
      <c r="C200" s="449" t="s">
        <v>164</v>
      </c>
      <c r="D200" s="449" t="s">
        <v>147</v>
      </c>
      <c r="E200" s="536">
        <v>3.32</v>
      </c>
      <c r="F200" s="536"/>
      <c r="G200" s="528">
        <f t="shared" si="23"/>
        <v>0</v>
      </c>
      <c r="H200" s="529">
        <f t="shared" si="24"/>
        <v>6.64</v>
      </c>
      <c r="I200" s="530">
        <f t="shared" si="21"/>
        <v>6.64</v>
      </c>
      <c r="J200" s="531"/>
      <c r="K200" s="532"/>
    </row>
    <row r="201" spans="2:11" x14ac:dyDescent="0.2">
      <c r="B201" s="399">
        <v>5</v>
      </c>
      <c r="C201" s="526" t="s">
        <v>44</v>
      </c>
      <c r="D201" s="526" t="s">
        <v>88</v>
      </c>
      <c r="E201" s="527">
        <v>9.07</v>
      </c>
      <c r="F201" s="527"/>
      <c r="G201" s="528">
        <f t="shared" si="23"/>
        <v>2358.2000000000003</v>
      </c>
      <c r="H201" s="529">
        <f t="shared" si="24"/>
        <v>18.14</v>
      </c>
      <c r="I201" s="530">
        <f t="shared" si="21"/>
        <v>2376.34</v>
      </c>
      <c r="J201" s="531"/>
      <c r="K201" s="532"/>
    </row>
    <row r="202" spans="2:11" x14ac:dyDescent="0.2">
      <c r="B202" s="399">
        <v>5</v>
      </c>
      <c r="C202" s="526" t="s">
        <v>156</v>
      </c>
      <c r="D202" s="526" t="s">
        <v>16</v>
      </c>
      <c r="E202" s="527">
        <v>14.99</v>
      </c>
      <c r="F202" s="556"/>
      <c r="G202" s="528">
        <f t="shared" si="23"/>
        <v>3897.4</v>
      </c>
      <c r="H202" s="529">
        <f t="shared" si="24"/>
        <v>29.98</v>
      </c>
      <c r="I202" s="530">
        <f t="shared" si="21"/>
        <v>3927.38</v>
      </c>
      <c r="J202" s="531"/>
      <c r="K202" s="532"/>
    </row>
    <row r="203" spans="2:11" x14ac:dyDescent="0.2">
      <c r="B203" s="399">
        <v>5</v>
      </c>
      <c r="C203" s="526" t="s">
        <v>146</v>
      </c>
      <c r="D203" s="526" t="s">
        <v>147</v>
      </c>
      <c r="E203" s="527">
        <v>21.46</v>
      </c>
      <c r="F203" s="527"/>
      <c r="G203" s="528">
        <f t="shared" si="23"/>
        <v>5579.6</v>
      </c>
      <c r="H203" s="529">
        <f t="shared" si="24"/>
        <v>42.92</v>
      </c>
      <c r="I203" s="530">
        <f t="shared" si="21"/>
        <v>5622.52</v>
      </c>
      <c r="J203" s="531"/>
      <c r="K203" s="532"/>
    </row>
    <row r="204" spans="2:11" x14ac:dyDescent="0.2">
      <c r="B204" s="399">
        <v>5</v>
      </c>
      <c r="C204" s="526" t="s">
        <v>149</v>
      </c>
      <c r="D204" s="526" t="s">
        <v>147</v>
      </c>
      <c r="E204" s="527">
        <v>13.91</v>
      </c>
      <c r="F204" s="527"/>
      <c r="G204" s="528">
        <f t="shared" si="23"/>
        <v>3616.6</v>
      </c>
      <c r="H204" s="529">
        <f t="shared" si="24"/>
        <v>27.82</v>
      </c>
      <c r="I204" s="530">
        <f t="shared" si="21"/>
        <v>3644.42</v>
      </c>
      <c r="J204" s="531"/>
      <c r="K204" s="532"/>
    </row>
    <row r="205" spans="2:11" x14ac:dyDescent="0.2">
      <c r="B205" s="399">
        <v>5</v>
      </c>
      <c r="C205" s="526" t="s">
        <v>170</v>
      </c>
      <c r="D205" s="526" t="s">
        <v>88</v>
      </c>
      <c r="E205" s="527">
        <v>43.37</v>
      </c>
      <c r="F205" s="527"/>
      <c r="G205" s="528">
        <f t="shared" si="23"/>
        <v>11276.199999999999</v>
      </c>
      <c r="H205" s="529">
        <f t="shared" si="24"/>
        <v>86.74</v>
      </c>
      <c r="I205" s="530">
        <f t="shared" si="21"/>
        <v>11362.939999999999</v>
      </c>
      <c r="J205" s="531"/>
      <c r="K205" s="532"/>
    </row>
    <row r="206" spans="2:11" x14ac:dyDescent="0.2">
      <c r="B206" s="393">
        <v>2</v>
      </c>
      <c r="C206" s="406" t="s">
        <v>171</v>
      </c>
      <c r="D206" s="406" t="s">
        <v>88</v>
      </c>
      <c r="E206" s="533">
        <v>31.07</v>
      </c>
      <c r="F206" s="533"/>
      <c r="G206" s="528">
        <f t="shared" si="23"/>
        <v>3231.28</v>
      </c>
      <c r="H206" s="529">
        <f t="shared" si="24"/>
        <v>62.14</v>
      </c>
      <c r="I206" s="530">
        <f t="shared" si="21"/>
        <v>3293.42</v>
      </c>
      <c r="J206" s="531"/>
      <c r="K206" s="532"/>
    </row>
    <row r="207" spans="2:11" x14ac:dyDescent="0.2">
      <c r="B207" s="393">
        <v>2</v>
      </c>
      <c r="C207" s="406" t="s">
        <v>172</v>
      </c>
      <c r="D207" s="406" t="s">
        <v>88</v>
      </c>
      <c r="E207" s="533">
        <v>15.21</v>
      </c>
      <c r="F207" s="533"/>
      <c r="G207" s="528">
        <f t="shared" si="23"/>
        <v>1581.8400000000001</v>
      </c>
      <c r="H207" s="529">
        <f t="shared" si="24"/>
        <v>30.42</v>
      </c>
      <c r="I207" s="530">
        <f t="shared" si="21"/>
        <v>1612.2600000000002</v>
      </c>
      <c r="J207" s="531"/>
      <c r="K207" s="532"/>
    </row>
    <row r="208" spans="2:11" x14ac:dyDescent="0.2">
      <c r="B208" s="393">
        <v>2</v>
      </c>
      <c r="C208" s="406" t="s">
        <v>173</v>
      </c>
      <c r="D208" s="406" t="s">
        <v>88</v>
      </c>
      <c r="E208" s="533">
        <v>28.86</v>
      </c>
      <c r="F208" s="533"/>
      <c r="G208" s="528">
        <f t="shared" si="23"/>
        <v>3001.44</v>
      </c>
      <c r="H208" s="529">
        <f t="shared" si="24"/>
        <v>57.72</v>
      </c>
      <c r="I208" s="530">
        <f t="shared" si="21"/>
        <v>3059.16</v>
      </c>
      <c r="J208" s="531"/>
      <c r="K208" s="532"/>
    </row>
    <row r="209" spans="2:11" x14ac:dyDescent="0.2">
      <c r="B209" s="393">
        <v>2</v>
      </c>
      <c r="C209" s="406" t="s">
        <v>174</v>
      </c>
      <c r="D209" s="406" t="s">
        <v>88</v>
      </c>
      <c r="E209" s="533">
        <v>19.149999999999999</v>
      </c>
      <c r="F209" s="533"/>
      <c r="G209" s="528">
        <f t="shared" si="23"/>
        <v>1991.6</v>
      </c>
      <c r="H209" s="529">
        <f t="shared" si="24"/>
        <v>38.299999999999997</v>
      </c>
      <c r="I209" s="530">
        <f t="shared" si="21"/>
        <v>2029.8999999999999</v>
      </c>
      <c r="J209" s="531"/>
      <c r="K209" s="532"/>
    </row>
    <row r="210" spans="2:11" ht="22.5" x14ac:dyDescent="0.2">
      <c r="B210" s="391"/>
      <c r="C210" s="449" t="s">
        <v>175</v>
      </c>
      <c r="D210" s="538" t="s">
        <v>8</v>
      </c>
      <c r="E210" s="539" t="s">
        <v>8</v>
      </c>
      <c r="F210" s="536">
        <v>103.82</v>
      </c>
      <c r="I210" s="530"/>
      <c r="J210" s="531">
        <f t="shared" si="22"/>
        <v>622.91999999999996</v>
      </c>
      <c r="K210" s="532"/>
    </row>
    <row r="211" spans="2:11" x14ac:dyDescent="0.2">
      <c r="B211" s="391"/>
      <c r="C211" s="579" t="s">
        <v>176</v>
      </c>
      <c r="D211" s="538"/>
      <c r="E211" s="539"/>
      <c r="F211" s="539"/>
      <c r="G211" s="528">
        <f t="shared" si="23"/>
        <v>0</v>
      </c>
      <c r="H211" s="529">
        <f t="shared" si="24"/>
        <v>0</v>
      </c>
      <c r="I211" s="530">
        <f t="shared" si="21"/>
        <v>0</v>
      </c>
      <c r="J211" s="531"/>
      <c r="K211" s="532"/>
    </row>
    <row r="212" spans="2:11" x14ac:dyDescent="0.2">
      <c r="B212" s="399">
        <v>5</v>
      </c>
      <c r="C212" s="526" t="s">
        <v>149</v>
      </c>
      <c r="D212" s="526" t="s">
        <v>147</v>
      </c>
      <c r="E212" s="527">
        <v>13.14</v>
      </c>
      <c r="F212" s="527"/>
      <c r="G212" s="528">
        <f t="shared" si="23"/>
        <v>3416.4</v>
      </c>
      <c r="H212" s="529">
        <f t="shared" si="24"/>
        <v>26.28</v>
      </c>
      <c r="I212" s="530">
        <f t="shared" si="21"/>
        <v>3442.6800000000003</v>
      </c>
      <c r="J212" s="531"/>
      <c r="K212" s="532"/>
    </row>
    <row r="213" spans="2:11" x14ac:dyDescent="0.2">
      <c r="B213" s="399">
        <v>5</v>
      </c>
      <c r="C213" s="526" t="s">
        <v>146</v>
      </c>
      <c r="D213" s="526" t="s">
        <v>147</v>
      </c>
      <c r="E213" s="527">
        <v>19.989999999999998</v>
      </c>
      <c r="F213" s="527"/>
      <c r="G213" s="528">
        <f t="shared" si="23"/>
        <v>5197.3999999999996</v>
      </c>
      <c r="H213" s="529">
        <f t="shared" si="24"/>
        <v>39.979999999999997</v>
      </c>
      <c r="I213" s="530">
        <f t="shared" si="21"/>
        <v>5237.3799999999992</v>
      </c>
      <c r="J213" s="531"/>
      <c r="K213" s="532"/>
    </row>
    <row r="214" spans="2:11" x14ac:dyDescent="0.2">
      <c r="B214" s="399">
        <v>5</v>
      </c>
      <c r="C214" s="526" t="s">
        <v>146</v>
      </c>
      <c r="D214" s="526" t="s">
        <v>88</v>
      </c>
      <c r="E214" s="527">
        <v>16.899999999999999</v>
      </c>
      <c r="F214" s="527"/>
      <c r="G214" s="528">
        <f t="shared" si="23"/>
        <v>4394</v>
      </c>
      <c r="H214" s="529">
        <f t="shared" si="24"/>
        <v>33.799999999999997</v>
      </c>
      <c r="I214" s="530">
        <f t="shared" si="21"/>
        <v>4427.8</v>
      </c>
      <c r="J214" s="531"/>
      <c r="K214" s="532"/>
    </row>
    <row r="215" spans="2:11" x14ac:dyDescent="0.2">
      <c r="B215" s="393">
        <v>2</v>
      </c>
      <c r="C215" s="406" t="s">
        <v>142</v>
      </c>
      <c r="D215" s="406" t="s">
        <v>88</v>
      </c>
      <c r="E215" s="533">
        <v>3.4</v>
      </c>
      <c r="F215" s="533"/>
      <c r="G215" s="528">
        <f t="shared" si="23"/>
        <v>353.59999999999997</v>
      </c>
      <c r="H215" s="529">
        <f t="shared" si="24"/>
        <v>6.8</v>
      </c>
      <c r="I215" s="530">
        <f t="shared" si="21"/>
        <v>360.4</v>
      </c>
      <c r="J215" s="531"/>
      <c r="K215" s="532"/>
    </row>
    <row r="216" spans="2:11" x14ac:dyDescent="0.2">
      <c r="B216" s="393">
        <v>2</v>
      </c>
      <c r="C216" s="406" t="s">
        <v>177</v>
      </c>
      <c r="D216" s="406" t="s">
        <v>88</v>
      </c>
      <c r="E216" s="533">
        <v>19.36</v>
      </c>
      <c r="F216" s="533"/>
      <c r="G216" s="528">
        <f t="shared" si="23"/>
        <v>2013.44</v>
      </c>
      <c r="H216" s="529">
        <f t="shared" si="24"/>
        <v>38.72</v>
      </c>
      <c r="I216" s="530">
        <f t="shared" si="21"/>
        <v>2052.16</v>
      </c>
      <c r="J216" s="531"/>
      <c r="K216" s="532"/>
    </row>
    <row r="217" spans="2:11" x14ac:dyDescent="0.2">
      <c r="B217" s="393">
        <v>2</v>
      </c>
      <c r="C217" s="406" t="s">
        <v>178</v>
      </c>
      <c r="D217" s="406" t="s">
        <v>88</v>
      </c>
      <c r="E217" s="533">
        <v>29.48</v>
      </c>
      <c r="F217" s="533"/>
      <c r="G217" s="528">
        <f t="shared" si="23"/>
        <v>3065.92</v>
      </c>
      <c r="H217" s="529">
        <f t="shared" si="24"/>
        <v>58.96</v>
      </c>
      <c r="I217" s="530">
        <f t="shared" si="21"/>
        <v>3124.88</v>
      </c>
      <c r="J217" s="531"/>
      <c r="K217" s="532"/>
    </row>
    <row r="218" spans="2:11" x14ac:dyDescent="0.2">
      <c r="B218" s="393">
        <v>2</v>
      </c>
      <c r="C218" s="406" t="s">
        <v>179</v>
      </c>
      <c r="D218" s="406" t="s">
        <v>88</v>
      </c>
      <c r="E218" s="533">
        <v>20.46</v>
      </c>
      <c r="F218" s="533"/>
      <c r="G218" s="528">
        <f t="shared" si="23"/>
        <v>2127.84</v>
      </c>
      <c r="H218" s="529">
        <f t="shared" si="24"/>
        <v>40.92</v>
      </c>
      <c r="I218" s="530">
        <f t="shared" si="21"/>
        <v>2168.7600000000002</v>
      </c>
      <c r="J218" s="531"/>
      <c r="K218" s="532"/>
    </row>
    <row r="219" spans="2:11" x14ac:dyDescent="0.2">
      <c r="B219" s="393">
        <v>2</v>
      </c>
      <c r="C219" s="406" t="s">
        <v>152</v>
      </c>
      <c r="D219" s="406" t="s">
        <v>88</v>
      </c>
      <c r="E219" s="533">
        <v>28.75</v>
      </c>
      <c r="F219" s="533"/>
      <c r="G219" s="528">
        <f t="shared" si="23"/>
        <v>2990</v>
      </c>
      <c r="H219" s="529">
        <f t="shared" si="24"/>
        <v>57.5</v>
      </c>
      <c r="I219" s="530">
        <f t="shared" si="21"/>
        <v>3047.5</v>
      </c>
      <c r="J219" s="531"/>
      <c r="K219" s="532"/>
    </row>
    <row r="220" spans="2:11" x14ac:dyDescent="0.2">
      <c r="B220" s="393">
        <v>2</v>
      </c>
      <c r="C220" s="406" t="s">
        <v>180</v>
      </c>
      <c r="D220" s="406" t="s">
        <v>88</v>
      </c>
      <c r="E220" s="533">
        <v>45.52</v>
      </c>
      <c r="F220" s="533"/>
      <c r="G220" s="528">
        <f t="shared" si="23"/>
        <v>4734.08</v>
      </c>
      <c r="H220" s="529">
        <f t="shared" si="24"/>
        <v>91.04</v>
      </c>
      <c r="I220" s="530">
        <f t="shared" ref="I220:I236" si="25">SUM(G220:H220)</f>
        <v>4825.12</v>
      </c>
      <c r="J220" s="531"/>
      <c r="K220" s="532"/>
    </row>
    <row r="221" spans="2:11" x14ac:dyDescent="0.2">
      <c r="B221" s="393">
        <v>2</v>
      </c>
      <c r="C221" s="406" t="s">
        <v>181</v>
      </c>
      <c r="D221" s="406" t="s">
        <v>88</v>
      </c>
      <c r="E221" s="533">
        <v>34.35</v>
      </c>
      <c r="F221" s="533"/>
      <c r="G221" s="528">
        <f t="shared" si="23"/>
        <v>3572.4</v>
      </c>
      <c r="H221" s="529">
        <f t="shared" si="24"/>
        <v>68.7</v>
      </c>
      <c r="I221" s="530">
        <f t="shared" si="25"/>
        <v>3641.1</v>
      </c>
      <c r="J221" s="531"/>
      <c r="K221" s="532"/>
    </row>
    <row r="222" spans="2:11" x14ac:dyDescent="0.2">
      <c r="B222" s="393">
        <v>2</v>
      </c>
      <c r="C222" s="406" t="s">
        <v>182</v>
      </c>
      <c r="D222" s="406" t="s">
        <v>88</v>
      </c>
      <c r="E222" s="533">
        <v>25.16</v>
      </c>
      <c r="F222" s="533"/>
      <c r="G222" s="528">
        <f t="shared" si="23"/>
        <v>2616.64</v>
      </c>
      <c r="H222" s="529">
        <f t="shared" si="24"/>
        <v>50.32</v>
      </c>
      <c r="I222" s="530">
        <f t="shared" si="25"/>
        <v>2666.96</v>
      </c>
      <c r="J222" s="531"/>
      <c r="K222" s="532"/>
    </row>
    <row r="223" spans="2:11" x14ac:dyDescent="0.2">
      <c r="B223" s="393">
        <v>2</v>
      </c>
      <c r="C223" s="406" t="s">
        <v>146</v>
      </c>
      <c r="D223" s="406" t="s">
        <v>88</v>
      </c>
      <c r="E223" s="533">
        <v>12.99</v>
      </c>
      <c r="F223" s="533"/>
      <c r="G223" s="528">
        <f t="shared" si="23"/>
        <v>1350.96</v>
      </c>
      <c r="H223" s="529">
        <f t="shared" si="24"/>
        <v>25.98</v>
      </c>
      <c r="I223" s="530">
        <f t="shared" si="25"/>
        <v>1376.94</v>
      </c>
      <c r="J223" s="531"/>
      <c r="K223" s="532"/>
    </row>
    <row r="224" spans="2:11" x14ac:dyDescent="0.2">
      <c r="B224" s="393">
        <v>2</v>
      </c>
      <c r="C224" s="406" t="s">
        <v>183</v>
      </c>
      <c r="D224" s="406" t="s">
        <v>88</v>
      </c>
      <c r="E224" s="533">
        <v>49.95</v>
      </c>
      <c r="F224" s="533"/>
      <c r="G224" s="528">
        <f t="shared" si="23"/>
        <v>5194.8</v>
      </c>
      <c r="H224" s="529">
        <f t="shared" si="24"/>
        <v>99.9</v>
      </c>
      <c r="I224" s="530">
        <f t="shared" si="25"/>
        <v>5294.7</v>
      </c>
      <c r="J224" s="531"/>
      <c r="K224" s="532"/>
    </row>
    <row r="225" spans="2:11" x14ac:dyDescent="0.2">
      <c r="B225" s="399">
        <v>5</v>
      </c>
      <c r="C225" s="526" t="s">
        <v>156</v>
      </c>
      <c r="D225" s="526" t="s">
        <v>16</v>
      </c>
      <c r="E225" s="527">
        <v>12.81</v>
      </c>
      <c r="F225" s="527"/>
      <c r="G225" s="528">
        <f t="shared" si="23"/>
        <v>3330.6</v>
      </c>
      <c r="H225" s="529">
        <f t="shared" si="24"/>
        <v>25.62</v>
      </c>
      <c r="I225" s="530">
        <f t="shared" si="25"/>
        <v>3356.22</v>
      </c>
      <c r="J225" s="531"/>
      <c r="K225" s="532"/>
    </row>
    <row r="226" spans="2:11" x14ac:dyDescent="0.2">
      <c r="B226" s="391"/>
      <c r="C226" s="449" t="s">
        <v>184</v>
      </c>
      <c r="D226" s="538" t="s">
        <v>8</v>
      </c>
      <c r="E226" s="539" t="s">
        <v>8</v>
      </c>
      <c r="F226" s="536">
        <v>68.41</v>
      </c>
      <c r="I226" s="530"/>
      <c r="J226" s="531">
        <f t="shared" ref="J226:J237" si="26">F226*6</f>
        <v>410.46</v>
      </c>
      <c r="K226" s="532"/>
    </row>
    <row r="227" spans="2:11" ht="22.5" x14ac:dyDescent="0.2">
      <c r="B227" s="391"/>
      <c r="C227" s="579" t="s">
        <v>185</v>
      </c>
      <c r="D227" s="538"/>
      <c r="E227" s="539"/>
      <c r="F227" s="539"/>
      <c r="G227" s="528">
        <f t="shared" si="23"/>
        <v>0</v>
      </c>
      <c r="H227" s="529">
        <f t="shared" si="24"/>
        <v>0</v>
      </c>
      <c r="I227" s="530">
        <f t="shared" si="25"/>
        <v>0</v>
      </c>
      <c r="J227" s="531"/>
      <c r="K227" s="532"/>
    </row>
    <row r="228" spans="2:11" x14ac:dyDescent="0.2">
      <c r="B228" s="399">
        <v>5</v>
      </c>
      <c r="C228" s="526" t="s">
        <v>149</v>
      </c>
      <c r="D228" s="526" t="s">
        <v>147</v>
      </c>
      <c r="E228" s="527">
        <v>7.15</v>
      </c>
      <c r="F228" s="556"/>
      <c r="G228" s="528">
        <f t="shared" si="23"/>
        <v>1859</v>
      </c>
      <c r="H228" s="529">
        <f t="shared" si="24"/>
        <v>14.3</v>
      </c>
      <c r="I228" s="530">
        <f t="shared" si="25"/>
        <v>1873.3</v>
      </c>
      <c r="J228" s="531"/>
      <c r="K228" s="532"/>
    </row>
    <row r="229" spans="2:11" x14ac:dyDescent="0.2">
      <c r="B229" s="392">
        <v>1</v>
      </c>
      <c r="C229" s="534" t="s">
        <v>142</v>
      </c>
      <c r="D229" s="534" t="s">
        <v>16</v>
      </c>
      <c r="E229" s="535">
        <v>5.44</v>
      </c>
      <c r="F229" s="581"/>
      <c r="G229" s="528">
        <f t="shared" si="23"/>
        <v>282.88</v>
      </c>
      <c r="H229" s="529">
        <f t="shared" si="24"/>
        <v>10.88</v>
      </c>
      <c r="I229" s="530">
        <f t="shared" si="25"/>
        <v>293.76</v>
      </c>
      <c r="J229" s="531"/>
      <c r="K229" s="532"/>
    </row>
    <row r="230" spans="2:11" x14ac:dyDescent="0.2">
      <c r="B230" s="399">
        <v>5</v>
      </c>
      <c r="C230" s="526" t="s">
        <v>146</v>
      </c>
      <c r="D230" s="526" t="s">
        <v>147</v>
      </c>
      <c r="E230" s="527">
        <v>12.7</v>
      </c>
      <c r="F230" s="556"/>
      <c r="G230" s="528">
        <f t="shared" si="23"/>
        <v>3302</v>
      </c>
      <c r="H230" s="529">
        <f t="shared" si="24"/>
        <v>25.4</v>
      </c>
      <c r="I230" s="530">
        <f t="shared" si="25"/>
        <v>3327.4</v>
      </c>
      <c r="J230" s="531"/>
      <c r="K230" s="532"/>
    </row>
    <row r="231" spans="2:11" x14ac:dyDescent="0.2">
      <c r="B231" s="393">
        <v>2</v>
      </c>
      <c r="C231" s="406" t="s">
        <v>186</v>
      </c>
      <c r="D231" s="406" t="s">
        <v>88</v>
      </c>
      <c r="E231" s="533">
        <v>51.63</v>
      </c>
      <c r="F231" s="582"/>
      <c r="G231" s="528">
        <f t="shared" si="23"/>
        <v>5369.52</v>
      </c>
      <c r="H231" s="529">
        <f t="shared" si="24"/>
        <v>103.26</v>
      </c>
      <c r="I231" s="530">
        <f t="shared" si="25"/>
        <v>5472.7800000000007</v>
      </c>
      <c r="J231" s="531"/>
      <c r="K231" s="532"/>
    </row>
    <row r="232" spans="2:11" x14ac:dyDescent="0.2">
      <c r="B232" s="393">
        <v>2</v>
      </c>
      <c r="C232" s="406" t="s">
        <v>187</v>
      </c>
      <c r="D232" s="406" t="s">
        <v>88</v>
      </c>
      <c r="E232" s="533">
        <v>15.31</v>
      </c>
      <c r="F232" s="582"/>
      <c r="G232" s="528">
        <f t="shared" si="23"/>
        <v>1592.24</v>
      </c>
      <c r="H232" s="529">
        <f t="shared" si="24"/>
        <v>30.62</v>
      </c>
      <c r="I232" s="530">
        <f t="shared" si="25"/>
        <v>1622.86</v>
      </c>
      <c r="J232" s="531"/>
      <c r="K232" s="532"/>
    </row>
    <row r="233" spans="2:11" x14ac:dyDescent="0.2">
      <c r="B233" s="393">
        <v>2</v>
      </c>
      <c r="C233" s="406" t="s">
        <v>152</v>
      </c>
      <c r="D233" s="406" t="s">
        <v>88</v>
      </c>
      <c r="E233" s="533">
        <v>24.65</v>
      </c>
      <c r="F233" s="582"/>
      <c r="G233" s="528">
        <f t="shared" si="23"/>
        <v>2563.6</v>
      </c>
      <c r="H233" s="529">
        <f t="shared" si="24"/>
        <v>49.3</v>
      </c>
      <c r="I233" s="530">
        <f t="shared" si="25"/>
        <v>2612.9</v>
      </c>
      <c r="J233" s="531"/>
      <c r="K233" s="532"/>
    </row>
    <row r="234" spans="2:11" x14ac:dyDescent="0.2">
      <c r="B234" s="392">
        <v>1</v>
      </c>
      <c r="C234" s="534" t="s">
        <v>142</v>
      </c>
      <c r="D234" s="534" t="s">
        <v>16</v>
      </c>
      <c r="E234" s="535">
        <v>7.43</v>
      </c>
      <c r="F234" s="581"/>
      <c r="G234" s="528">
        <f t="shared" si="23"/>
        <v>386.36</v>
      </c>
      <c r="H234" s="529">
        <f t="shared" si="24"/>
        <v>14.86</v>
      </c>
      <c r="I234" s="530">
        <f t="shared" si="25"/>
        <v>401.22</v>
      </c>
      <c r="J234" s="531"/>
      <c r="K234" s="532"/>
    </row>
    <row r="235" spans="2:11" x14ac:dyDescent="0.2">
      <c r="B235" s="399">
        <v>5</v>
      </c>
      <c r="C235" s="526" t="s">
        <v>156</v>
      </c>
      <c r="D235" s="526" t="s">
        <v>16</v>
      </c>
      <c r="E235" s="527">
        <v>6.92</v>
      </c>
      <c r="F235" s="556"/>
      <c r="G235" s="528">
        <f t="shared" si="23"/>
        <v>1799.2</v>
      </c>
      <c r="H235" s="529">
        <f t="shared" si="24"/>
        <v>13.84</v>
      </c>
      <c r="I235" s="530">
        <f t="shared" si="25"/>
        <v>1813.04</v>
      </c>
      <c r="J235" s="531"/>
      <c r="K235" s="532"/>
    </row>
    <row r="236" spans="2:11" x14ac:dyDescent="0.2">
      <c r="B236" s="392">
        <v>1</v>
      </c>
      <c r="C236" s="534" t="s">
        <v>142</v>
      </c>
      <c r="D236" s="534" t="s">
        <v>16</v>
      </c>
      <c r="E236" s="535">
        <v>2.8</v>
      </c>
      <c r="F236" s="581"/>
      <c r="G236" s="528">
        <f t="shared" si="23"/>
        <v>145.6</v>
      </c>
      <c r="H236" s="529">
        <f t="shared" si="24"/>
        <v>5.6</v>
      </c>
      <c r="I236" s="530">
        <f t="shared" si="25"/>
        <v>151.19999999999999</v>
      </c>
      <c r="J236" s="531"/>
      <c r="K236" s="532"/>
    </row>
    <row r="237" spans="2:11" ht="22.5" x14ac:dyDescent="0.2">
      <c r="B237" s="391"/>
      <c r="C237" s="449" t="s">
        <v>188</v>
      </c>
      <c r="D237" s="538" t="s">
        <v>8</v>
      </c>
      <c r="E237" s="539" t="s">
        <v>8</v>
      </c>
      <c r="F237" s="536">
        <v>32.9</v>
      </c>
      <c r="I237" s="530"/>
      <c r="J237" s="531">
        <f t="shared" si="26"/>
        <v>197.39999999999998</v>
      </c>
      <c r="K237" s="532"/>
    </row>
    <row r="238" spans="2:11" x14ac:dyDescent="0.2">
      <c r="B238" s="391"/>
      <c r="C238" s="538" t="s">
        <v>20</v>
      </c>
      <c r="D238" s="538"/>
      <c r="E238" s="539">
        <f>SUM(E155:E237)</f>
        <v>1680.6600000000008</v>
      </c>
      <c r="F238" s="539">
        <f>SUM(F155:F237)</f>
        <v>466.23</v>
      </c>
      <c r="I238" s="530"/>
      <c r="J238" s="531"/>
      <c r="K238" s="532"/>
    </row>
    <row r="239" spans="2:11" x14ac:dyDescent="0.2">
      <c r="I239" s="530"/>
      <c r="J239" s="531"/>
      <c r="K239" s="532"/>
    </row>
    <row r="240" spans="2:11" ht="12.75" customHeight="1" x14ac:dyDescent="0.2">
      <c r="B240" s="849" t="s">
        <v>21</v>
      </c>
      <c r="C240" s="849"/>
      <c r="D240" s="849"/>
      <c r="E240" s="849"/>
      <c r="F240" s="849"/>
      <c r="I240" s="530"/>
      <c r="J240" s="531"/>
      <c r="K240" s="532"/>
    </row>
    <row r="241" spans="1:15" ht="11.25" customHeight="1" x14ac:dyDescent="0.2">
      <c r="B241" s="849" t="s">
        <v>64</v>
      </c>
      <c r="C241" s="849"/>
      <c r="D241" s="849"/>
      <c r="E241" s="849"/>
      <c r="F241" s="849"/>
      <c r="I241" s="530"/>
      <c r="J241" s="531"/>
      <c r="K241" s="532"/>
    </row>
    <row r="242" spans="1:15" ht="27.75" customHeight="1" x14ac:dyDescent="0.2">
      <c r="B242" s="849" t="s">
        <v>85</v>
      </c>
      <c r="C242" s="849"/>
      <c r="D242" s="849"/>
      <c r="E242" s="849"/>
      <c r="F242" s="849"/>
      <c r="I242" s="530"/>
      <c r="J242" s="531"/>
      <c r="K242" s="532"/>
    </row>
    <row r="243" spans="1:15" ht="11.25" customHeight="1" x14ac:dyDescent="0.2">
      <c r="B243" s="849" t="s">
        <v>86</v>
      </c>
      <c r="C243" s="849"/>
      <c r="D243" s="849"/>
      <c r="E243" s="849"/>
      <c r="F243" s="849"/>
      <c r="I243" s="530"/>
      <c r="J243" s="531"/>
      <c r="K243" s="532"/>
    </row>
    <row r="244" spans="1:15" ht="12.75" customHeight="1" x14ac:dyDescent="0.2">
      <c r="B244" s="849"/>
      <c r="C244" s="849"/>
      <c r="D244" s="849"/>
      <c r="E244" s="849"/>
      <c r="F244" s="849"/>
      <c r="I244" s="530"/>
      <c r="J244" s="531"/>
      <c r="K244" s="532"/>
    </row>
    <row r="245" spans="1:15" ht="12.75" customHeight="1" x14ac:dyDescent="0.2">
      <c r="B245" s="849" t="s">
        <v>25</v>
      </c>
      <c r="C245" s="849"/>
      <c r="D245" s="849"/>
      <c r="E245" s="849"/>
      <c r="F245" s="849"/>
      <c r="I245" s="530"/>
      <c r="J245" s="531"/>
      <c r="K245" s="532"/>
    </row>
    <row r="246" spans="1:15" ht="12.75" customHeight="1" x14ac:dyDescent="0.2">
      <c r="B246" s="845" t="s">
        <v>26</v>
      </c>
      <c r="C246" s="845"/>
      <c r="D246" s="845"/>
      <c r="E246" s="845"/>
      <c r="F246" s="845"/>
      <c r="I246" s="530"/>
      <c r="J246" s="531"/>
      <c r="K246" s="532"/>
    </row>
    <row r="247" spans="1:15" ht="12.75" customHeight="1" x14ac:dyDescent="0.2">
      <c r="B247" s="845" t="s">
        <v>27</v>
      </c>
      <c r="C247" s="845"/>
      <c r="D247" s="845"/>
      <c r="E247" s="845"/>
      <c r="F247" s="845"/>
      <c r="I247" s="530"/>
      <c r="J247" s="531"/>
      <c r="K247" s="532"/>
    </row>
    <row r="248" spans="1:15" x14ac:dyDescent="0.2">
      <c r="I248" s="530"/>
      <c r="J248" s="531"/>
      <c r="K248" s="532"/>
    </row>
    <row r="249" spans="1:15" ht="38.25" customHeight="1" x14ac:dyDescent="0.2">
      <c r="B249" s="583" t="s">
        <v>766</v>
      </c>
      <c r="C249" s="850" t="s">
        <v>803</v>
      </c>
      <c r="D249" s="850"/>
      <c r="E249" s="850"/>
      <c r="F249" s="850"/>
      <c r="I249" s="530"/>
      <c r="J249" s="531"/>
      <c r="K249" s="532"/>
    </row>
    <row r="250" spans="1:15" ht="12.75" x14ac:dyDescent="0.2">
      <c r="B250" s="337">
        <v>0.25</v>
      </c>
      <c r="C250" s="540" t="s">
        <v>189</v>
      </c>
      <c r="D250" s="449" t="s">
        <v>190</v>
      </c>
      <c r="E250" s="569">
        <v>7.44</v>
      </c>
      <c r="F250" s="584" t="s">
        <v>8</v>
      </c>
      <c r="G250" s="528">
        <f>B250*E250*52</f>
        <v>96.72</v>
      </c>
      <c r="H250" s="529">
        <f>E250*2</f>
        <v>14.88</v>
      </c>
      <c r="I250" s="530">
        <f>SUM(G250:H250)</f>
        <v>111.6</v>
      </c>
      <c r="J250" s="531"/>
      <c r="K250" s="532">
        <f>SUM(I250:J259)</f>
        <v>2547</v>
      </c>
      <c r="L250" s="705">
        <f>K250*N$665</f>
        <v>162.27418838092552</v>
      </c>
    </row>
    <row r="251" spans="1:15" s="43" customFormat="1" x14ac:dyDescent="0.2">
      <c r="A251" s="554"/>
      <c r="B251" s="337">
        <v>0.25</v>
      </c>
      <c r="C251" s="540" t="s">
        <v>191</v>
      </c>
      <c r="D251" s="540" t="s">
        <v>147</v>
      </c>
      <c r="E251" s="564">
        <v>14.39</v>
      </c>
      <c r="F251" s="584" t="s">
        <v>8</v>
      </c>
      <c r="G251" s="528">
        <f t="shared" ref="G251:G258" si="27">B251*E251*52</f>
        <v>187.07</v>
      </c>
      <c r="H251" s="529">
        <f t="shared" ref="H251:H258" si="28">E251*2</f>
        <v>28.78</v>
      </c>
      <c r="I251" s="530">
        <f t="shared" ref="I251:I258" si="29">SUM(G251:H251)</f>
        <v>215.85</v>
      </c>
      <c r="J251" s="531"/>
      <c r="K251" s="552"/>
      <c r="L251" s="703"/>
      <c r="M251" s="553"/>
      <c r="N251" s="554"/>
      <c r="O251" s="62"/>
    </row>
    <row r="252" spans="1:15" s="43" customFormat="1" ht="22.5" x14ac:dyDescent="0.2">
      <c r="A252" s="554"/>
      <c r="B252" s="337">
        <v>0.25</v>
      </c>
      <c r="C252" s="540" t="s">
        <v>192</v>
      </c>
      <c r="D252" s="540" t="s">
        <v>193</v>
      </c>
      <c r="E252" s="564">
        <v>33.25</v>
      </c>
      <c r="F252" s="584" t="s">
        <v>8</v>
      </c>
      <c r="G252" s="528">
        <f t="shared" si="27"/>
        <v>432.25</v>
      </c>
      <c r="H252" s="529">
        <f t="shared" si="28"/>
        <v>66.5</v>
      </c>
      <c r="I252" s="530">
        <f t="shared" si="29"/>
        <v>498.75</v>
      </c>
      <c r="J252" s="531"/>
      <c r="K252" s="552"/>
      <c r="L252" s="703"/>
      <c r="M252" s="553"/>
      <c r="N252" s="554"/>
      <c r="O252" s="62"/>
    </row>
    <row r="253" spans="1:15" x14ac:dyDescent="0.2">
      <c r="B253" s="337">
        <v>0.25</v>
      </c>
      <c r="C253" s="449" t="s">
        <v>194</v>
      </c>
      <c r="D253" s="449" t="s">
        <v>131</v>
      </c>
      <c r="E253" s="536" t="s">
        <v>8</v>
      </c>
      <c r="F253" s="536" t="s">
        <v>8</v>
      </c>
      <c r="I253" s="530"/>
      <c r="J253" s="531"/>
      <c r="K253" s="532"/>
    </row>
    <row r="254" spans="1:15" x14ac:dyDescent="0.2">
      <c r="B254" s="337">
        <v>0.25</v>
      </c>
      <c r="C254" s="449" t="s">
        <v>142</v>
      </c>
      <c r="D254" s="449" t="s">
        <v>91</v>
      </c>
      <c r="E254" s="536" t="s">
        <v>8</v>
      </c>
      <c r="F254" s="536" t="s">
        <v>8</v>
      </c>
      <c r="I254" s="530"/>
      <c r="J254" s="531"/>
      <c r="K254" s="532"/>
    </row>
    <row r="255" spans="1:15" x14ac:dyDescent="0.2">
      <c r="B255" s="337">
        <v>0.25</v>
      </c>
      <c r="C255" s="449" t="s">
        <v>15</v>
      </c>
      <c r="D255" s="449" t="s">
        <v>16</v>
      </c>
      <c r="E255" s="536" t="s">
        <v>8</v>
      </c>
      <c r="F255" s="536" t="s">
        <v>8</v>
      </c>
      <c r="I255" s="530"/>
      <c r="J255" s="531"/>
      <c r="K255" s="532"/>
    </row>
    <row r="256" spans="1:15" x14ac:dyDescent="0.2">
      <c r="B256" s="337">
        <v>0.25</v>
      </c>
      <c r="C256" s="449" t="s">
        <v>195</v>
      </c>
      <c r="D256" s="449" t="s">
        <v>196</v>
      </c>
      <c r="E256" s="536" t="s">
        <v>8</v>
      </c>
      <c r="F256" s="536" t="s">
        <v>8</v>
      </c>
      <c r="I256" s="530"/>
      <c r="J256" s="531"/>
      <c r="K256" s="532"/>
    </row>
    <row r="257" spans="1:14" x14ac:dyDescent="0.2">
      <c r="B257" s="337">
        <v>0.25</v>
      </c>
      <c r="C257" s="449" t="s">
        <v>197</v>
      </c>
      <c r="D257" s="449" t="s">
        <v>8</v>
      </c>
      <c r="E257" s="536">
        <v>110.16</v>
      </c>
      <c r="F257" s="536" t="s">
        <v>8</v>
      </c>
      <c r="G257" s="528">
        <f t="shared" si="27"/>
        <v>1432.08</v>
      </c>
      <c r="H257" s="529">
        <f t="shared" si="28"/>
        <v>220.32</v>
      </c>
      <c r="I257" s="530">
        <f t="shared" si="29"/>
        <v>1652.3999999999999</v>
      </c>
      <c r="J257" s="531"/>
      <c r="K257" s="532"/>
    </row>
    <row r="258" spans="1:14" x14ac:dyDescent="0.2">
      <c r="B258" s="337"/>
      <c r="C258" s="449" t="s">
        <v>164</v>
      </c>
      <c r="D258" s="449" t="s">
        <v>131</v>
      </c>
      <c r="E258" s="536">
        <v>4.29</v>
      </c>
      <c r="F258" s="536" t="s">
        <v>8</v>
      </c>
      <c r="G258" s="528">
        <f t="shared" si="27"/>
        <v>0</v>
      </c>
      <c r="H258" s="529">
        <f t="shared" si="28"/>
        <v>8.58</v>
      </c>
      <c r="I258" s="530">
        <f t="shared" si="29"/>
        <v>8.58</v>
      </c>
      <c r="J258" s="531"/>
      <c r="K258" s="532"/>
    </row>
    <row r="259" spans="1:14" x14ac:dyDescent="0.2">
      <c r="B259" s="585"/>
      <c r="C259" s="449" t="s">
        <v>198</v>
      </c>
      <c r="D259" s="449" t="s">
        <v>8</v>
      </c>
      <c r="E259" s="536" t="s">
        <v>8</v>
      </c>
      <c r="F259" s="536">
        <v>9.9700000000000006</v>
      </c>
      <c r="I259" s="530"/>
      <c r="J259" s="531">
        <f>F259*6</f>
        <v>59.820000000000007</v>
      </c>
      <c r="K259" s="532"/>
    </row>
    <row r="260" spans="1:14" x14ac:dyDescent="0.2">
      <c r="B260" s="331"/>
      <c r="C260" s="538" t="s">
        <v>20</v>
      </c>
      <c r="D260" s="557"/>
      <c r="E260" s="539">
        <f>SUM(E250:E259)</f>
        <v>169.53</v>
      </c>
      <c r="F260" s="539">
        <f>SUM(F250:F259)</f>
        <v>9.9700000000000006</v>
      </c>
      <c r="I260" s="530"/>
      <c r="J260" s="531"/>
      <c r="K260" s="532"/>
    </row>
    <row r="261" spans="1:14" x14ac:dyDescent="0.2">
      <c r="I261" s="530"/>
      <c r="J261" s="531"/>
      <c r="K261" s="532"/>
    </row>
    <row r="262" spans="1:14" ht="11.25" customHeight="1" x14ac:dyDescent="0.2">
      <c r="B262" s="849" t="s">
        <v>199</v>
      </c>
      <c r="C262" s="849"/>
      <c r="D262" s="849"/>
      <c r="E262" s="849"/>
      <c r="F262" s="849"/>
      <c r="I262" s="530"/>
      <c r="J262" s="531"/>
      <c r="K262" s="532"/>
    </row>
    <row r="263" spans="1:14" ht="11.25" customHeight="1" x14ac:dyDescent="0.2">
      <c r="B263" s="849" t="s">
        <v>200</v>
      </c>
      <c r="C263" s="849"/>
      <c r="D263" s="849"/>
      <c r="E263" s="849"/>
      <c r="F263" s="849"/>
      <c r="I263" s="530"/>
      <c r="J263" s="531"/>
      <c r="K263" s="532"/>
    </row>
    <row r="264" spans="1:14" x14ac:dyDescent="0.2">
      <c r="I264" s="530"/>
      <c r="J264" s="531"/>
      <c r="K264" s="532"/>
    </row>
    <row r="265" spans="1:14" ht="12.75" customHeight="1" x14ac:dyDescent="0.2">
      <c r="B265" s="849" t="s">
        <v>25</v>
      </c>
      <c r="C265" s="849"/>
      <c r="D265" s="849"/>
      <c r="E265" s="849"/>
      <c r="F265" s="849"/>
      <c r="I265" s="530"/>
      <c r="J265" s="531"/>
      <c r="K265" s="532"/>
    </row>
    <row r="266" spans="1:14" ht="12.75" customHeight="1" x14ac:dyDescent="0.2">
      <c r="B266" s="845" t="s">
        <v>26</v>
      </c>
      <c r="C266" s="845"/>
      <c r="D266" s="845"/>
      <c r="E266" s="845"/>
      <c r="F266" s="845"/>
      <c r="I266" s="530"/>
      <c r="J266" s="531"/>
      <c r="K266" s="532"/>
    </row>
    <row r="267" spans="1:14" ht="12.75" customHeight="1" x14ac:dyDescent="0.2">
      <c r="B267" s="845" t="s">
        <v>27</v>
      </c>
      <c r="C267" s="845"/>
      <c r="D267" s="845"/>
      <c r="E267" s="845"/>
      <c r="F267" s="845"/>
      <c r="I267" s="530"/>
      <c r="J267" s="531"/>
      <c r="K267" s="532"/>
    </row>
    <row r="268" spans="1:14" s="26" customFormat="1" ht="12.75" customHeight="1" x14ac:dyDescent="0.2">
      <c r="A268" s="390"/>
      <c r="B268" s="541"/>
      <c r="C268" s="541"/>
      <c r="D268" s="541"/>
      <c r="E268" s="541"/>
      <c r="F268" s="541"/>
      <c r="G268" s="528"/>
      <c r="H268" s="529"/>
      <c r="I268" s="530"/>
      <c r="J268" s="531"/>
      <c r="K268" s="532"/>
      <c r="L268" s="703"/>
      <c r="M268" s="525"/>
      <c r="N268" s="390"/>
    </row>
    <row r="269" spans="1:14" s="26" customFormat="1" ht="22.5" customHeight="1" x14ac:dyDescent="0.2">
      <c r="A269" s="830" t="s">
        <v>863</v>
      </c>
      <c r="B269" s="830"/>
      <c r="C269" s="830"/>
      <c r="D269" s="830"/>
      <c r="E269" s="830"/>
      <c r="F269" s="830"/>
      <c r="G269" s="528"/>
      <c r="H269" s="529"/>
      <c r="I269" s="530"/>
      <c r="J269" s="531"/>
      <c r="K269" s="532"/>
      <c r="L269" s="703"/>
      <c r="M269" s="525"/>
      <c r="N269" s="390"/>
    </row>
    <row r="270" spans="1:14" ht="39" customHeight="1" x14ac:dyDescent="0.2">
      <c r="A270" s="544" t="s">
        <v>862</v>
      </c>
      <c r="B270" s="519" t="s">
        <v>765</v>
      </c>
      <c r="C270" s="850" t="s">
        <v>804</v>
      </c>
      <c r="D270" s="850"/>
      <c r="E270" s="850"/>
      <c r="F270" s="850"/>
      <c r="I270" s="530"/>
      <c r="J270" s="531"/>
      <c r="K270" s="532"/>
    </row>
    <row r="271" spans="1:14" x14ac:dyDescent="0.2">
      <c r="A271" s="586" t="s">
        <v>201</v>
      </c>
      <c r="B271" s="538"/>
      <c r="C271" s="579" t="s">
        <v>106</v>
      </c>
      <c r="D271" s="449" t="s">
        <v>8</v>
      </c>
      <c r="E271" s="580" t="s">
        <v>8</v>
      </c>
      <c r="F271" s="580" t="s">
        <v>8</v>
      </c>
      <c r="I271" s="530"/>
      <c r="J271" s="531"/>
      <c r="K271" s="532"/>
    </row>
    <row r="272" spans="1:14" ht="12.75" x14ac:dyDescent="0.2">
      <c r="A272" s="586" t="s">
        <v>201</v>
      </c>
      <c r="B272" s="399">
        <v>5</v>
      </c>
      <c r="C272" s="526" t="s">
        <v>15</v>
      </c>
      <c r="D272" s="526" t="s">
        <v>16</v>
      </c>
      <c r="E272" s="527">
        <v>9.39</v>
      </c>
      <c r="F272" s="527">
        <v>3</v>
      </c>
      <c r="G272" s="528">
        <f t="shared" ref="G272:G282" si="30">B272*E272*52</f>
        <v>2441.4</v>
      </c>
      <c r="H272" s="529">
        <f t="shared" ref="H272:H282" si="31">E272*2</f>
        <v>18.78</v>
      </c>
      <c r="I272" s="530">
        <f t="shared" ref="I272:I282" si="32">SUM(G272:H272)</f>
        <v>2460.1800000000003</v>
      </c>
      <c r="J272" s="531">
        <f>F272*6</f>
        <v>18</v>
      </c>
      <c r="K272" s="532">
        <f>SUM(I272:J282)</f>
        <v>35226.9</v>
      </c>
      <c r="L272" s="705">
        <f>K272*N$665</f>
        <v>2244.3724407836771</v>
      </c>
    </row>
    <row r="273" spans="1:11" ht="22.5" x14ac:dyDescent="0.2">
      <c r="A273" s="586" t="s">
        <v>201</v>
      </c>
      <c r="B273" s="399">
        <v>5</v>
      </c>
      <c r="C273" s="526" t="s">
        <v>202</v>
      </c>
      <c r="D273" s="526" t="s">
        <v>203</v>
      </c>
      <c r="E273" s="527">
        <v>43.37</v>
      </c>
      <c r="F273" s="527">
        <v>9.02</v>
      </c>
      <c r="G273" s="528">
        <f t="shared" si="30"/>
        <v>11276.199999999999</v>
      </c>
      <c r="H273" s="529">
        <f t="shared" si="31"/>
        <v>86.74</v>
      </c>
      <c r="I273" s="530">
        <f t="shared" si="32"/>
        <v>11362.939999999999</v>
      </c>
      <c r="J273" s="531">
        <f t="shared" ref="J273:J281" si="33">F273*6</f>
        <v>54.12</v>
      </c>
      <c r="K273" s="532"/>
    </row>
    <row r="274" spans="1:11" x14ac:dyDescent="0.2">
      <c r="A274" s="586" t="s">
        <v>201</v>
      </c>
      <c r="B274" s="399">
        <v>5</v>
      </c>
      <c r="C274" s="526" t="s">
        <v>194</v>
      </c>
      <c r="D274" s="526" t="s">
        <v>203</v>
      </c>
      <c r="E274" s="527">
        <v>14.2</v>
      </c>
      <c r="F274" s="527" t="s">
        <v>8</v>
      </c>
      <c r="G274" s="528">
        <f t="shared" si="30"/>
        <v>3692</v>
      </c>
      <c r="H274" s="529">
        <f t="shared" si="31"/>
        <v>28.4</v>
      </c>
      <c r="I274" s="530">
        <f t="shared" si="32"/>
        <v>3720.4</v>
      </c>
      <c r="J274" s="531"/>
      <c r="K274" s="532"/>
    </row>
    <row r="275" spans="1:11" x14ac:dyDescent="0.2">
      <c r="A275" s="586" t="s">
        <v>201</v>
      </c>
      <c r="B275" s="393">
        <v>2</v>
      </c>
      <c r="C275" s="406" t="s">
        <v>204</v>
      </c>
      <c r="D275" s="406" t="s">
        <v>11</v>
      </c>
      <c r="E275" s="533">
        <v>33.92</v>
      </c>
      <c r="F275" s="533" t="s">
        <v>8</v>
      </c>
      <c r="G275" s="528">
        <f t="shared" si="30"/>
        <v>3527.6800000000003</v>
      </c>
      <c r="H275" s="529">
        <f t="shared" si="31"/>
        <v>67.84</v>
      </c>
      <c r="I275" s="530">
        <f t="shared" si="32"/>
        <v>3595.5200000000004</v>
      </c>
      <c r="J275" s="531"/>
      <c r="K275" s="532"/>
    </row>
    <row r="276" spans="1:11" x14ac:dyDescent="0.2">
      <c r="A276" s="586" t="s">
        <v>201</v>
      </c>
      <c r="B276" s="392">
        <v>1</v>
      </c>
      <c r="C276" s="534" t="s">
        <v>205</v>
      </c>
      <c r="D276" s="534" t="s">
        <v>206</v>
      </c>
      <c r="E276" s="535">
        <v>3.61</v>
      </c>
      <c r="F276" s="535" t="s">
        <v>8</v>
      </c>
      <c r="G276" s="528">
        <f t="shared" si="30"/>
        <v>187.72</v>
      </c>
      <c r="H276" s="529">
        <f t="shared" si="31"/>
        <v>7.22</v>
      </c>
      <c r="I276" s="530">
        <f t="shared" si="32"/>
        <v>194.94</v>
      </c>
      <c r="J276" s="531"/>
      <c r="K276" s="532"/>
    </row>
    <row r="277" spans="1:11" x14ac:dyDescent="0.2">
      <c r="A277" s="586" t="s">
        <v>201</v>
      </c>
      <c r="B277" s="399">
        <v>5</v>
      </c>
      <c r="C277" s="526" t="s">
        <v>117</v>
      </c>
      <c r="D277" s="526" t="s">
        <v>203</v>
      </c>
      <c r="E277" s="527">
        <v>6.75</v>
      </c>
      <c r="F277" s="527" t="s">
        <v>8</v>
      </c>
      <c r="G277" s="528">
        <f t="shared" si="30"/>
        <v>1755</v>
      </c>
      <c r="H277" s="529">
        <f t="shared" si="31"/>
        <v>13.5</v>
      </c>
      <c r="I277" s="530">
        <f t="shared" si="32"/>
        <v>1768.5</v>
      </c>
      <c r="J277" s="531"/>
      <c r="K277" s="532"/>
    </row>
    <row r="278" spans="1:11" x14ac:dyDescent="0.2">
      <c r="A278" s="586" t="s">
        <v>201</v>
      </c>
      <c r="B278" s="393">
        <v>2</v>
      </c>
      <c r="C278" s="406" t="s">
        <v>207</v>
      </c>
      <c r="D278" s="406" t="s">
        <v>196</v>
      </c>
      <c r="E278" s="533">
        <v>41.89</v>
      </c>
      <c r="F278" s="533" t="s">
        <v>8</v>
      </c>
      <c r="G278" s="528">
        <f t="shared" si="30"/>
        <v>4356.5600000000004</v>
      </c>
      <c r="H278" s="529">
        <f t="shared" si="31"/>
        <v>83.78</v>
      </c>
      <c r="I278" s="530">
        <f t="shared" si="32"/>
        <v>4440.34</v>
      </c>
      <c r="J278" s="531"/>
      <c r="K278" s="532"/>
    </row>
    <row r="279" spans="1:11" x14ac:dyDescent="0.2">
      <c r="A279" s="586" t="s">
        <v>201</v>
      </c>
      <c r="B279" s="393">
        <v>2</v>
      </c>
      <c r="C279" s="406" t="s">
        <v>208</v>
      </c>
      <c r="D279" s="406" t="s">
        <v>196</v>
      </c>
      <c r="E279" s="533">
        <v>30.24</v>
      </c>
      <c r="F279" s="533" t="s">
        <v>8</v>
      </c>
      <c r="G279" s="528">
        <f t="shared" si="30"/>
        <v>3144.96</v>
      </c>
      <c r="H279" s="529">
        <f t="shared" si="31"/>
        <v>60.48</v>
      </c>
      <c r="I279" s="530">
        <f t="shared" si="32"/>
        <v>3205.44</v>
      </c>
      <c r="J279" s="531"/>
      <c r="K279" s="532"/>
    </row>
    <row r="280" spans="1:11" x14ac:dyDescent="0.2">
      <c r="A280" s="586" t="s">
        <v>201</v>
      </c>
      <c r="B280" s="393">
        <v>2</v>
      </c>
      <c r="C280" s="406" t="s">
        <v>209</v>
      </c>
      <c r="D280" s="406" t="s">
        <v>196</v>
      </c>
      <c r="E280" s="533">
        <v>38.76</v>
      </c>
      <c r="F280" s="533" t="s">
        <v>8</v>
      </c>
      <c r="G280" s="528">
        <f t="shared" si="30"/>
        <v>4031.04</v>
      </c>
      <c r="H280" s="529">
        <f t="shared" si="31"/>
        <v>77.52</v>
      </c>
      <c r="I280" s="530">
        <f t="shared" si="32"/>
        <v>4108.5600000000004</v>
      </c>
      <c r="J280" s="531"/>
      <c r="K280" s="532"/>
    </row>
    <row r="281" spans="1:11" x14ac:dyDescent="0.2">
      <c r="A281" s="586" t="s">
        <v>201</v>
      </c>
      <c r="B281" s="391"/>
      <c r="C281" s="449" t="s">
        <v>210</v>
      </c>
      <c r="D281" s="449" t="s">
        <v>8</v>
      </c>
      <c r="E281" s="536" t="s">
        <v>8</v>
      </c>
      <c r="F281" s="536">
        <v>20.86</v>
      </c>
      <c r="I281" s="530"/>
      <c r="J281" s="531">
        <f t="shared" si="33"/>
        <v>125.16</v>
      </c>
      <c r="K281" s="532"/>
    </row>
    <row r="282" spans="1:11" x14ac:dyDescent="0.2">
      <c r="A282" s="586" t="s">
        <v>201</v>
      </c>
      <c r="B282" s="392">
        <v>1</v>
      </c>
      <c r="C282" s="534" t="s">
        <v>205</v>
      </c>
      <c r="D282" s="534" t="s">
        <v>203</v>
      </c>
      <c r="E282" s="535">
        <v>3.2</v>
      </c>
      <c r="F282" s="535" t="s">
        <v>8</v>
      </c>
      <c r="G282" s="528">
        <f t="shared" si="30"/>
        <v>166.4</v>
      </c>
      <c r="H282" s="529">
        <f t="shared" si="31"/>
        <v>6.4</v>
      </c>
      <c r="I282" s="530">
        <f t="shared" si="32"/>
        <v>172.8</v>
      </c>
      <c r="J282" s="531"/>
      <c r="K282" s="532"/>
    </row>
    <row r="283" spans="1:11" x14ac:dyDescent="0.2">
      <c r="A283" s="586" t="s">
        <v>201</v>
      </c>
      <c r="B283" s="538"/>
      <c r="C283" s="538" t="s">
        <v>20</v>
      </c>
      <c r="D283" s="538"/>
      <c r="E283" s="539">
        <f>SUM(E272:E282)</f>
        <v>225.32999999999998</v>
      </c>
      <c r="F283" s="539">
        <f>SUM(F272:F282)</f>
        <v>32.879999999999995</v>
      </c>
      <c r="I283" s="530"/>
      <c r="J283" s="531"/>
      <c r="K283" s="532"/>
    </row>
    <row r="284" spans="1:11" x14ac:dyDescent="0.2">
      <c r="A284" s="586" t="s">
        <v>201</v>
      </c>
      <c r="I284" s="530"/>
      <c r="J284" s="531"/>
      <c r="K284" s="532"/>
    </row>
    <row r="285" spans="1:11" ht="12.75" customHeight="1" x14ac:dyDescent="0.2">
      <c r="A285" s="586" t="s">
        <v>201</v>
      </c>
      <c r="B285" s="849" t="s">
        <v>21</v>
      </c>
      <c r="C285" s="849"/>
      <c r="D285" s="849"/>
      <c r="E285" s="849"/>
      <c r="F285" s="849"/>
      <c r="I285" s="530"/>
      <c r="J285" s="531"/>
      <c r="K285" s="532"/>
    </row>
    <row r="286" spans="1:11" ht="11.25" customHeight="1" x14ac:dyDescent="0.2">
      <c r="A286" s="586" t="s">
        <v>201</v>
      </c>
      <c r="B286" s="849" t="s">
        <v>64</v>
      </c>
      <c r="C286" s="849"/>
      <c r="D286" s="849"/>
      <c r="E286" s="849"/>
      <c r="F286" s="849"/>
      <c r="I286" s="530"/>
      <c r="J286" s="531"/>
      <c r="K286" s="532"/>
    </row>
    <row r="287" spans="1:11" ht="27.75" customHeight="1" x14ac:dyDescent="0.2">
      <c r="A287" s="586" t="s">
        <v>201</v>
      </c>
      <c r="B287" s="849" t="s">
        <v>85</v>
      </c>
      <c r="C287" s="849"/>
      <c r="D287" s="849"/>
      <c r="E287" s="849"/>
      <c r="F287" s="849"/>
      <c r="I287" s="530"/>
      <c r="J287" s="531"/>
      <c r="K287" s="532"/>
    </row>
    <row r="288" spans="1:11" ht="11.25" customHeight="1" x14ac:dyDescent="0.2">
      <c r="A288" s="586" t="s">
        <v>201</v>
      </c>
      <c r="B288" s="849" t="s">
        <v>86</v>
      </c>
      <c r="C288" s="849"/>
      <c r="D288" s="849"/>
      <c r="E288" s="849"/>
      <c r="F288" s="849"/>
      <c r="I288" s="530"/>
      <c r="J288" s="531"/>
      <c r="K288" s="532"/>
    </row>
    <row r="289" spans="1:15" ht="12.75" customHeight="1" x14ac:dyDescent="0.2">
      <c r="A289" s="586" t="s">
        <v>201</v>
      </c>
      <c r="B289" s="849"/>
      <c r="C289" s="849"/>
      <c r="D289" s="849"/>
      <c r="E289" s="849"/>
      <c r="F289" s="849"/>
      <c r="I289" s="530"/>
      <c r="J289" s="531"/>
      <c r="K289" s="532"/>
    </row>
    <row r="290" spans="1:15" ht="12.75" customHeight="1" x14ac:dyDescent="0.2">
      <c r="A290" s="586" t="s">
        <v>201</v>
      </c>
      <c r="B290" s="849" t="s">
        <v>25</v>
      </c>
      <c r="C290" s="849"/>
      <c r="D290" s="849"/>
      <c r="E290" s="849"/>
      <c r="F290" s="849"/>
      <c r="I290" s="530"/>
      <c r="J290" s="531"/>
      <c r="K290" s="532"/>
    </row>
    <row r="291" spans="1:15" ht="12.75" customHeight="1" x14ac:dyDescent="0.2">
      <c r="A291" s="586" t="s">
        <v>201</v>
      </c>
      <c r="B291" s="845" t="s">
        <v>26</v>
      </c>
      <c r="C291" s="845"/>
      <c r="D291" s="845"/>
      <c r="E291" s="845"/>
      <c r="F291" s="845"/>
      <c r="I291" s="530"/>
      <c r="J291" s="531"/>
      <c r="K291" s="532"/>
    </row>
    <row r="292" spans="1:15" ht="12.75" customHeight="1" x14ac:dyDescent="0.2">
      <c r="A292" s="586" t="s">
        <v>201</v>
      </c>
      <c r="B292" s="845" t="s">
        <v>27</v>
      </c>
      <c r="C292" s="845"/>
      <c r="D292" s="845"/>
      <c r="E292" s="845"/>
      <c r="F292" s="845"/>
      <c r="I292" s="530"/>
      <c r="J292" s="531"/>
      <c r="K292" s="532"/>
    </row>
    <row r="293" spans="1:15" s="26" customFormat="1" x14ac:dyDescent="0.2">
      <c r="A293" s="390"/>
      <c r="B293" s="390"/>
      <c r="C293" s="390"/>
      <c r="D293" s="390"/>
      <c r="E293" s="390"/>
      <c r="F293" s="390"/>
      <c r="G293" s="528"/>
      <c r="H293" s="529"/>
      <c r="I293" s="530"/>
      <c r="J293" s="531"/>
      <c r="K293" s="532"/>
      <c r="L293" s="703"/>
      <c r="M293" s="525"/>
      <c r="N293" s="390"/>
    </row>
    <row r="294" spans="1:15" ht="38.25" customHeight="1" x14ac:dyDescent="0.2">
      <c r="B294" s="519" t="s">
        <v>764</v>
      </c>
      <c r="C294" s="850" t="s">
        <v>805</v>
      </c>
      <c r="D294" s="850"/>
      <c r="E294" s="850"/>
      <c r="F294" s="850"/>
      <c r="I294" s="530"/>
      <c r="J294" s="531"/>
      <c r="K294" s="532"/>
    </row>
    <row r="295" spans="1:15" x14ac:dyDescent="0.2">
      <c r="B295" s="538"/>
      <c r="C295" s="579" t="s">
        <v>133</v>
      </c>
      <c r="D295" s="449" t="s">
        <v>8</v>
      </c>
      <c r="E295" s="580" t="s">
        <v>8</v>
      </c>
      <c r="F295" s="580" t="s">
        <v>8</v>
      </c>
      <c r="I295" s="530"/>
      <c r="J295" s="531"/>
      <c r="K295" s="532"/>
    </row>
    <row r="296" spans="1:15" ht="12.75" x14ac:dyDescent="0.2">
      <c r="B296" s="400">
        <v>6</v>
      </c>
      <c r="C296" s="587" t="s">
        <v>129</v>
      </c>
      <c r="D296" s="587" t="s">
        <v>190</v>
      </c>
      <c r="E296" s="588">
        <v>60</v>
      </c>
      <c r="F296" s="588">
        <v>6.42</v>
      </c>
      <c r="G296" s="528">
        <f>B296*E296*52</f>
        <v>18720</v>
      </c>
      <c r="H296" s="529">
        <f t="shared" ref="H296:H323" si="34">E296*2</f>
        <v>120</v>
      </c>
      <c r="I296" s="530">
        <f t="shared" ref="I296:I323" si="35">SUM(G296:H296)</f>
        <v>18840</v>
      </c>
      <c r="J296" s="531">
        <f>F296*6</f>
        <v>38.519999999999996</v>
      </c>
      <c r="K296" s="532">
        <f>SUM(I296:J324)</f>
        <v>162114.96</v>
      </c>
      <c r="L296" s="705">
        <f>K296*N$665</f>
        <v>10328.650788537969</v>
      </c>
    </row>
    <row r="297" spans="1:15" x14ac:dyDescent="0.2">
      <c r="B297" s="400">
        <v>6</v>
      </c>
      <c r="C297" s="587" t="s">
        <v>211</v>
      </c>
      <c r="D297" s="587" t="s">
        <v>190</v>
      </c>
      <c r="E297" s="588">
        <v>18.3</v>
      </c>
      <c r="F297" s="588">
        <v>8.1</v>
      </c>
      <c r="G297" s="528">
        <f t="shared" ref="G297:G323" si="36">B297*E297*52</f>
        <v>5709.6</v>
      </c>
      <c r="H297" s="529">
        <f t="shared" si="34"/>
        <v>36.6</v>
      </c>
      <c r="I297" s="530">
        <f t="shared" si="35"/>
        <v>5746.2000000000007</v>
      </c>
      <c r="J297" s="531">
        <f t="shared" ref="J297:J324" si="37">F297*6</f>
        <v>48.599999999999994</v>
      </c>
      <c r="K297" s="532"/>
    </row>
    <row r="298" spans="1:15" x14ac:dyDescent="0.2">
      <c r="B298" s="400">
        <v>6</v>
      </c>
      <c r="C298" s="587" t="s">
        <v>191</v>
      </c>
      <c r="D298" s="587" t="s">
        <v>190</v>
      </c>
      <c r="E298" s="588">
        <v>9.1999999999999993</v>
      </c>
      <c r="F298" s="588" t="s">
        <v>8</v>
      </c>
      <c r="G298" s="528">
        <f t="shared" si="36"/>
        <v>2870.3999999999996</v>
      </c>
      <c r="H298" s="529">
        <f t="shared" si="34"/>
        <v>18.399999999999999</v>
      </c>
      <c r="I298" s="530">
        <f t="shared" si="35"/>
        <v>2888.7999999999997</v>
      </c>
      <c r="J298" s="531"/>
      <c r="K298" s="532"/>
    </row>
    <row r="299" spans="1:15" s="43" customFormat="1" x14ac:dyDescent="0.2">
      <c r="A299" s="554"/>
      <c r="B299" s="337">
        <v>0.25</v>
      </c>
      <c r="C299" s="540" t="s">
        <v>212</v>
      </c>
      <c r="D299" s="540" t="s">
        <v>213</v>
      </c>
      <c r="E299" s="555">
        <v>33.229999999999997</v>
      </c>
      <c r="F299" s="555">
        <v>3.96</v>
      </c>
      <c r="G299" s="528">
        <f t="shared" si="36"/>
        <v>431.98999999999995</v>
      </c>
      <c r="H299" s="529">
        <f t="shared" si="34"/>
        <v>66.459999999999994</v>
      </c>
      <c r="I299" s="530">
        <f t="shared" si="35"/>
        <v>498.44999999999993</v>
      </c>
      <c r="J299" s="531">
        <f t="shared" si="37"/>
        <v>23.759999999999998</v>
      </c>
      <c r="K299" s="552"/>
      <c r="L299" s="703"/>
      <c r="M299" s="553"/>
      <c r="N299" s="554"/>
      <c r="O299" s="62"/>
    </row>
    <row r="300" spans="1:15" s="43" customFormat="1" x14ac:dyDescent="0.2">
      <c r="A300" s="554"/>
      <c r="B300" s="337"/>
      <c r="C300" s="540" t="s">
        <v>214</v>
      </c>
      <c r="D300" s="540" t="s">
        <v>190</v>
      </c>
      <c r="E300" s="555">
        <v>8</v>
      </c>
      <c r="F300" s="555" t="s">
        <v>8</v>
      </c>
      <c r="G300" s="548">
        <f t="shared" si="36"/>
        <v>0</v>
      </c>
      <c r="H300" s="549">
        <f t="shared" si="34"/>
        <v>16</v>
      </c>
      <c r="I300" s="550">
        <f t="shared" si="35"/>
        <v>16</v>
      </c>
      <c r="J300" s="531"/>
      <c r="K300" s="552"/>
      <c r="L300" s="703"/>
      <c r="M300" s="553"/>
      <c r="N300" s="554"/>
      <c r="O300" s="62"/>
    </row>
    <row r="301" spans="1:15" x14ac:dyDescent="0.2">
      <c r="B301" s="400">
        <v>6</v>
      </c>
      <c r="C301" s="587" t="s">
        <v>79</v>
      </c>
      <c r="D301" s="587" t="s">
        <v>215</v>
      </c>
      <c r="E301" s="588" t="s">
        <v>216</v>
      </c>
      <c r="F301" s="588">
        <v>1.6</v>
      </c>
      <c r="I301" s="530"/>
      <c r="J301" s="531">
        <f t="shared" si="37"/>
        <v>9.6000000000000014</v>
      </c>
      <c r="K301" s="532"/>
    </row>
    <row r="302" spans="1:15" x14ac:dyDescent="0.2">
      <c r="B302" s="400">
        <v>6</v>
      </c>
      <c r="C302" s="587" t="s">
        <v>143</v>
      </c>
      <c r="D302" s="587" t="s">
        <v>213</v>
      </c>
      <c r="E302" s="588">
        <v>1.52</v>
      </c>
      <c r="F302" s="588" t="s">
        <v>8</v>
      </c>
      <c r="G302" s="528">
        <f t="shared" si="36"/>
        <v>474.24000000000007</v>
      </c>
      <c r="H302" s="529">
        <f t="shared" si="34"/>
        <v>3.04</v>
      </c>
      <c r="I302" s="530">
        <f t="shared" si="35"/>
        <v>477.28000000000009</v>
      </c>
      <c r="J302" s="531"/>
      <c r="K302" s="532"/>
    </row>
    <row r="303" spans="1:15" x14ac:dyDescent="0.2">
      <c r="B303" s="400">
        <v>6</v>
      </c>
      <c r="C303" s="587" t="s">
        <v>217</v>
      </c>
      <c r="D303" s="587" t="s">
        <v>8</v>
      </c>
      <c r="E303" s="588" t="s">
        <v>8</v>
      </c>
      <c r="F303" s="588">
        <v>10.42</v>
      </c>
      <c r="I303" s="530"/>
      <c r="J303" s="531">
        <f t="shared" si="37"/>
        <v>62.519999999999996</v>
      </c>
      <c r="K303" s="532"/>
    </row>
    <row r="304" spans="1:15" x14ac:dyDescent="0.2">
      <c r="B304" s="391"/>
      <c r="C304" s="579" t="s">
        <v>218</v>
      </c>
      <c r="D304" s="449" t="s">
        <v>8</v>
      </c>
      <c r="E304" s="536" t="s">
        <v>8</v>
      </c>
      <c r="F304" s="536" t="s">
        <v>8</v>
      </c>
      <c r="I304" s="530"/>
      <c r="J304" s="531"/>
      <c r="K304" s="532"/>
    </row>
    <row r="305" spans="2:11" x14ac:dyDescent="0.2">
      <c r="B305" s="400">
        <v>6</v>
      </c>
      <c r="C305" s="587" t="s">
        <v>219</v>
      </c>
      <c r="D305" s="587" t="s">
        <v>220</v>
      </c>
      <c r="E305" s="588">
        <v>199.3</v>
      </c>
      <c r="F305" s="588">
        <v>45.7</v>
      </c>
      <c r="G305" s="528">
        <f t="shared" si="36"/>
        <v>62181.600000000006</v>
      </c>
      <c r="H305" s="529">
        <f t="shared" si="34"/>
        <v>398.6</v>
      </c>
      <c r="I305" s="530">
        <f t="shared" si="35"/>
        <v>62580.200000000004</v>
      </c>
      <c r="J305" s="531">
        <f t="shared" si="37"/>
        <v>274.20000000000005</v>
      </c>
      <c r="K305" s="532"/>
    </row>
    <row r="306" spans="2:11" x14ac:dyDescent="0.2">
      <c r="B306" s="400">
        <v>6</v>
      </c>
      <c r="C306" s="587" t="s">
        <v>211</v>
      </c>
      <c r="D306" s="587" t="s">
        <v>190</v>
      </c>
      <c r="E306" s="588">
        <v>9.8000000000000007</v>
      </c>
      <c r="F306" s="588">
        <v>16.2</v>
      </c>
      <c r="G306" s="528">
        <f t="shared" si="36"/>
        <v>3057.6000000000004</v>
      </c>
      <c r="H306" s="529">
        <f t="shared" si="34"/>
        <v>19.600000000000001</v>
      </c>
      <c r="I306" s="530">
        <f t="shared" si="35"/>
        <v>3077.2000000000003</v>
      </c>
      <c r="J306" s="531">
        <f t="shared" si="37"/>
        <v>97.199999999999989</v>
      </c>
      <c r="K306" s="532"/>
    </row>
    <row r="307" spans="2:11" x14ac:dyDescent="0.2">
      <c r="B307" s="400">
        <v>6</v>
      </c>
      <c r="C307" s="587" t="s">
        <v>191</v>
      </c>
      <c r="D307" s="587" t="s">
        <v>190</v>
      </c>
      <c r="E307" s="588">
        <v>12.8</v>
      </c>
      <c r="F307" s="588">
        <v>8.17</v>
      </c>
      <c r="G307" s="528">
        <f t="shared" si="36"/>
        <v>3993.6000000000004</v>
      </c>
      <c r="H307" s="529">
        <f t="shared" si="34"/>
        <v>25.6</v>
      </c>
      <c r="I307" s="530">
        <f t="shared" si="35"/>
        <v>4019.2000000000003</v>
      </c>
      <c r="J307" s="531">
        <f t="shared" si="37"/>
        <v>49.019999999999996</v>
      </c>
      <c r="K307" s="532"/>
    </row>
    <row r="308" spans="2:11" x14ac:dyDescent="0.2">
      <c r="B308" s="400">
        <v>6</v>
      </c>
      <c r="C308" s="587" t="s">
        <v>15</v>
      </c>
      <c r="D308" s="587" t="s">
        <v>190</v>
      </c>
      <c r="E308" s="588">
        <v>8</v>
      </c>
      <c r="F308" s="588" t="s">
        <v>8</v>
      </c>
      <c r="G308" s="528">
        <f t="shared" si="36"/>
        <v>2496</v>
      </c>
      <c r="H308" s="529">
        <f t="shared" si="34"/>
        <v>16</v>
      </c>
      <c r="I308" s="530">
        <f t="shared" si="35"/>
        <v>2512</v>
      </c>
      <c r="J308" s="531"/>
      <c r="K308" s="532"/>
    </row>
    <row r="309" spans="2:11" ht="22.5" x14ac:dyDescent="0.2">
      <c r="B309" s="400">
        <v>6</v>
      </c>
      <c r="C309" s="587" t="s">
        <v>221</v>
      </c>
      <c r="D309" s="587" t="s">
        <v>73</v>
      </c>
      <c r="E309" s="588">
        <v>135.15</v>
      </c>
      <c r="F309" s="588">
        <v>12.64</v>
      </c>
      <c r="G309" s="528">
        <f t="shared" si="36"/>
        <v>42166.8</v>
      </c>
      <c r="H309" s="529">
        <f t="shared" si="34"/>
        <v>270.3</v>
      </c>
      <c r="I309" s="530">
        <f t="shared" si="35"/>
        <v>42437.100000000006</v>
      </c>
      <c r="J309" s="531">
        <f t="shared" si="37"/>
        <v>75.84</v>
      </c>
      <c r="K309" s="532"/>
    </row>
    <row r="310" spans="2:11" x14ac:dyDescent="0.2">
      <c r="B310" s="402">
        <v>12</v>
      </c>
      <c r="C310" s="589" t="s">
        <v>222</v>
      </c>
      <c r="D310" s="589" t="s">
        <v>16</v>
      </c>
      <c r="E310" s="590">
        <v>12.6</v>
      </c>
      <c r="F310" s="590">
        <v>5.16</v>
      </c>
      <c r="G310" s="528">
        <f t="shared" si="36"/>
        <v>7862.4</v>
      </c>
      <c r="H310" s="529">
        <f t="shared" si="34"/>
        <v>25.2</v>
      </c>
      <c r="I310" s="530">
        <f t="shared" si="35"/>
        <v>7887.5999999999995</v>
      </c>
      <c r="J310" s="531">
        <f t="shared" si="37"/>
        <v>30.96</v>
      </c>
      <c r="K310" s="532"/>
    </row>
    <row r="311" spans="2:11" x14ac:dyDescent="0.2">
      <c r="B311" s="400">
        <v>6</v>
      </c>
      <c r="C311" s="587" t="s">
        <v>79</v>
      </c>
      <c r="D311" s="587" t="s">
        <v>8</v>
      </c>
      <c r="E311" s="588" t="s">
        <v>8</v>
      </c>
      <c r="F311" s="588">
        <v>1.6</v>
      </c>
      <c r="I311" s="530"/>
      <c r="J311" s="531">
        <f t="shared" si="37"/>
        <v>9.6000000000000014</v>
      </c>
      <c r="K311" s="532"/>
    </row>
    <row r="312" spans="2:11" x14ac:dyDescent="0.2">
      <c r="B312" s="391"/>
      <c r="C312" s="579" t="s">
        <v>110</v>
      </c>
      <c r="D312" s="449" t="s">
        <v>8</v>
      </c>
      <c r="E312" s="536" t="s">
        <v>8</v>
      </c>
      <c r="F312" s="536" t="s">
        <v>8</v>
      </c>
      <c r="I312" s="530"/>
      <c r="J312" s="531"/>
      <c r="K312" s="532"/>
    </row>
    <row r="313" spans="2:11" x14ac:dyDescent="0.2">
      <c r="B313" s="391">
        <v>0.25</v>
      </c>
      <c r="C313" s="449" t="s">
        <v>223</v>
      </c>
      <c r="D313" s="449" t="s">
        <v>73</v>
      </c>
      <c r="E313" s="536">
        <v>25.52</v>
      </c>
      <c r="F313" s="536">
        <v>16.75</v>
      </c>
      <c r="G313" s="528">
        <f t="shared" si="36"/>
        <v>331.76</v>
      </c>
      <c r="H313" s="529">
        <f t="shared" si="34"/>
        <v>51.04</v>
      </c>
      <c r="I313" s="530">
        <f t="shared" si="35"/>
        <v>382.8</v>
      </c>
      <c r="J313" s="531">
        <f t="shared" si="37"/>
        <v>100.5</v>
      </c>
      <c r="K313" s="532"/>
    </row>
    <row r="314" spans="2:11" x14ac:dyDescent="0.2">
      <c r="B314" s="391">
        <v>0.25</v>
      </c>
      <c r="C314" s="449" t="s">
        <v>224</v>
      </c>
      <c r="D314" s="449" t="s">
        <v>73</v>
      </c>
      <c r="E314" s="536">
        <v>19.649999999999999</v>
      </c>
      <c r="F314" s="536">
        <v>12.56</v>
      </c>
      <c r="G314" s="528">
        <f t="shared" si="36"/>
        <v>255.45</v>
      </c>
      <c r="H314" s="529">
        <f t="shared" si="34"/>
        <v>39.299999999999997</v>
      </c>
      <c r="I314" s="530">
        <f t="shared" si="35"/>
        <v>294.75</v>
      </c>
      <c r="J314" s="531">
        <f t="shared" si="37"/>
        <v>75.36</v>
      </c>
      <c r="K314" s="532"/>
    </row>
    <row r="315" spans="2:11" x14ac:dyDescent="0.2">
      <c r="B315" s="391">
        <v>0.25</v>
      </c>
      <c r="C315" s="449" t="s">
        <v>225</v>
      </c>
      <c r="D315" s="449" t="s">
        <v>73</v>
      </c>
      <c r="E315" s="536">
        <v>16.600000000000001</v>
      </c>
      <c r="F315" s="536">
        <v>4.2</v>
      </c>
      <c r="G315" s="528">
        <f t="shared" si="36"/>
        <v>215.8</v>
      </c>
      <c r="H315" s="529">
        <f t="shared" si="34"/>
        <v>33.200000000000003</v>
      </c>
      <c r="I315" s="530">
        <f t="shared" si="35"/>
        <v>249</v>
      </c>
      <c r="J315" s="531">
        <f t="shared" si="37"/>
        <v>25.200000000000003</v>
      </c>
      <c r="K315" s="532"/>
    </row>
    <row r="316" spans="2:11" x14ac:dyDescent="0.2">
      <c r="B316" s="393">
        <v>2</v>
      </c>
      <c r="C316" s="406" t="s">
        <v>152</v>
      </c>
      <c r="D316" s="406" t="s">
        <v>73</v>
      </c>
      <c r="E316" s="533">
        <v>32.6</v>
      </c>
      <c r="F316" s="533">
        <v>8.4</v>
      </c>
      <c r="G316" s="528">
        <f t="shared" si="36"/>
        <v>3390.4</v>
      </c>
      <c r="H316" s="529">
        <f t="shared" si="34"/>
        <v>65.2</v>
      </c>
      <c r="I316" s="530">
        <f t="shared" si="35"/>
        <v>3455.6</v>
      </c>
      <c r="J316" s="531">
        <f t="shared" si="37"/>
        <v>50.400000000000006</v>
      </c>
      <c r="K316" s="532"/>
    </row>
    <row r="317" spans="2:11" x14ac:dyDescent="0.2">
      <c r="B317" s="393">
        <v>2</v>
      </c>
      <c r="C317" s="406" t="s">
        <v>44</v>
      </c>
      <c r="D317" s="406" t="s">
        <v>190</v>
      </c>
      <c r="E317" s="533">
        <v>13.6</v>
      </c>
      <c r="F317" s="533">
        <v>4</v>
      </c>
      <c r="G317" s="528">
        <f t="shared" si="36"/>
        <v>1414.3999999999999</v>
      </c>
      <c r="H317" s="529">
        <f t="shared" si="34"/>
        <v>27.2</v>
      </c>
      <c r="I317" s="530">
        <f t="shared" si="35"/>
        <v>1441.6</v>
      </c>
      <c r="J317" s="531">
        <f t="shared" si="37"/>
        <v>24</v>
      </c>
      <c r="K317" s="532"/>
    </row>
    <row r="318" spans="2:11" x14ac:dyDescent="0.2">
      <c r="B318" s="393">
        <v>2</v>
      </c>
      <c r="C318" s="406" t="s">
        <v>226</v>
      </c>
      <c r="D318" s="406" t="s">
        <v>190</v>
      </c>
      <c r="E318" s="533">
        <v>9.8000000000000007</v>
      </c>
      <c r="F318" s="533">
        <v>16.2</v>
      </c>
      <c r="G318" s="528">
        <f t="shared" si="36"/>
        <v>1019.2</v>
      </c>
      <c r="H318" s="529">
        <f t="shared" si="34"/>
        <v>19.600000000000001</v>
      </c>
      <c r="I318" s="530">
        <f t="shared" si="35"/>
        <v>1038.8</v>
      </c>
      <c r="J318" s="531">
        <f t="shared" si="37"/>
        <v>97.199999999999989</v>
      </c>
      <c r="K318" s="532"/>
    </row>
    <row r="319" spans="2:11" x14ac:dyDescent="0.2">
      <c r="B319" s="393">
        <v>2</v>
      </c>
      <c r="C319" s="406" t="s">
        <v>15</v>
      </c>
      <c r="D319" s="406" t="s">
        <v>16</v>
      </c>
      <c r="E319" s="533">
        <v>9.6</v>
      </c>
      <c r="F319" s="533">
        <v>9.1</v>
      </c>
      <c r="G319" s="528">
        <f t="shared" si="36"/>
        <v>998.4</v>
      </c>
      <c r="H319" s="529">
        <f t="shared" si="34"/>
        <v>19.2</v>
      </c>
      <c r="I319" s="530">
        <f t="shared" si="35"/>
        <v>1017.6</v>
      </c>
      <c r="J319" s="531">
        <f t="shared" si="37"/>
        <v>54.599999999999994</v>
      </c>
      <c r="K319" s="532"/>
    </row>
    <row r="320" spans="2:11" x14ac:dyDescent="0.2">
      <c r="B320" s="393">
        <v>2</v>
      </c>
      <c r="C320" s="406" t="s">
        <v>227</v>
      </c>
      <c r="D320" s="406" t="s">
        <v>190</v>
      </c>
      <c r="E320" s="533">
        <v>12.8</v>
      </c>
      <c r="F320" s="533" t="s">
        <v>8</v>
      </c>
      <c r="G320" s="528">
        <f t="shared" si="36"/>
        <v>1331.2</v>
      </c>
      <c r="H320" s="529">
        <f t="shared" si="34"/>
        <v>25.6</v>
      </c>
      <c r="I320" s="530">
        <f t="shared" si="35"/>
        <v>1356.8</v>
      </c>
      <c r="J320" s="531"/>
      <c r="K320" s="532"/>
    </row>
    <row r="321" spans="1:14" x14ac:dyDescent="0.2">
      <c r="B321" s="393">
        <v>2</v>
      </c>
      <c r="C321" s="406" t="s">
        <v>79</v>
      </c>
      <c r="D321" s="406" t="s">
        <v>8</v>
      </c>
      <c r="E321" s="533" t="s">
        <v>8</v>
      </c>
      <c r="F321" s="533">
        <v>1.6</v>
      </c>
      <c r="I321" s="530"/>
      <c r="J321" s="531">
        <f t="shared" si="37"/>
        <v>9.6000000000000014</v>
      </c>
      <c r="K321" s="532"/>
    </row>
    <row r="322" spans="1:14" x14ac:dyDescent="0.2">
      <c r="B322" s="391"/>
      <c r="C322" s="579" t="s">
        <v>106</v>
      </c>
      <c r="D322" s="449" t="s">
        <v>8</v>
      </c>
      <c r="E322" s="536" t="s">
        <v>8</v>
      </c>
      <c r="F322" s="536" t="s">
        <v>8</v>
      </c>
      <c r="I322" s="530"/>
      <c r="J322" s="531"/>
      <c r="K322" s="532"/>
    </row>
    <row r="323" spans="1:14" x14ac:dyDescent="0.2">
      <c r="B323" s="391">
        <v>0.25</v>
      </c>
      <c r="C323" s="449" t="s">
        <v>228</v>
      </c>
      <c r="D323" s="449" t="s">
        <v>213</v>
      </c>
      <c r="E323" s="536">
        <v>47.1</v>
      </c>
      <c r="F323" s="536">
        <v>4.2</v>
      </c>
      <c r="G323" s="528">
        <f t="shared" si="36"/>
        <v>612.30000000000007</v>
      </c>
      <c r="H323" s="529">
        <f t="shared" si="34"/>
        <v>94.2</v>
      </c>
      <c r="I323" s="530">
        <f t="shared" si="35"/>
        <v>706.50000000000011</v>
      </c>
      <c r="J323" s="531">
        <f t="shared" si="37"/>
        <v>25.200000000000003</v>
      </c>
      <c r="K323" s="532"/>
    </row>
    <row r="324" spans="1:14" x14ac:dyDescent="0.2">
      <c r="B324" s="393">
        <v>2</v>
      </c>
      <c r="C324" s="406" t="s">
        <v>79</v>
      </c>
      <c r="D324" s="406" t="s">
        <v>8</v>
      </c>
      <c r="E324" s="533" t="s">
        <v>8</v>
      </c>
      <c r="F324" s="533">
        <v>1.6</v>
      </c>
      <c r="I324" s="530"/>
      <c r="J324" s="531">
        <f t="shared" si="37"/>
        <v>9.6000000000000014</v>
      </c>
      <c r="K324" s="532"/>
    </row>
    <row r="325" spans="1:14" x14ac:dyDescent="0.2">
      <c r="B325" s="391"/>
      <c r="C325" s="538" t="s">
        <v>20</v>
      </c>
      <c r="D325" s="449"/>
      <c r="E325" s="539">
        <f>SUM(E296:E324)</f>
        <v>695.17000000000007</v>
      </c>
      <c r="F325" s="539">
        <f>SUM(F296:F324)</f>
        <v>198.57999999999996</v>
      </c>
      <c r="I325" s="530"/>
      <c r="J325" s="531"/>
      <c r="K325" s="532"/>
    </row>
    <row r="326" spans="1:14" x14ac:dyDescent="0.2">
      <c r="I326" s="530"/>
      <c r="J326" s="531"/>
      <c r="K326" s="532"/>
    </row>
    <row r="327" spans="1:14" ht="12.75" customHeight="1" x14ac:dyDescent="0.2">
      <c r="B327" s="849" t="s">
        <v>21</v>
      </c>
      <c r="C327" s="849"/>
      <c r="D327" s="849"/>
      <c r="E327" s="849"/>
      <c r="F327" s="849"/>
      <c r="I327" s="530"/>
      <c r="J327" s="531"/>
      <c r="K327" s="532"/>
    </row>
    <row r="328" spans="1:14" ht="12.75" customHeight="1" x14ac:dyDescent="0.2">
      <c r="B328" s="591"/>
      <c r="C328" s="591"/>
      <c r="D328" s="591"/>
      <c r="E328" s="591"/>
      <c r="F328" s="591"/>
      <c r="I328" s="530"/>
      <c r="J328" s="531"/>
      <c r="K328" s="532"/>
    </row>
    <row r="329" spans="1:14" ht="11.25" customHeight="1" x14ac:dyDescent="0.2">
      <c r="B329" s="849" t="s">
        <v>229</v>
      </c>
      <c r="C329" s="849"/>
      <c r="D329" s="849"/>
      <c r="E329" s="849"/>
      <c r="F329" s="849"/>
      <c r="I329" s="530"/>
      <c r="J329" s="531"/>
      <c r="K329" s="532"/>
    </row>
    <row r="330" spans="1:14" ht="27.75" customHeight="1" x14ac:dyDescent="0.2">
      <c r="B330" s="849" t="s">
        <v>85</v>
      </c>
      <c r="C330" s="849"/>
      <c r="D330" s="849"/>
      <c r="E330" s="849"/>
      <c r="F330" s="849"/>
      <c r="I330" s="530"/>
      <c r="J330" s="531"/>
      <c r="K330" s="532"/>
    </row>
    <row r="331" spans="1:14" ht="11.25" customHeight="1" x14ac:dyDescent="0.2">
      <c r="B331" s="849" t="s">
        <v>230</v>
      </c>
      <c r="C331" s="849"/>
      <c r="D331" s="849"/>
      <c r="E331" s="849"/>
      <c r="F331" s="849"/>
      <c r="I331" s="530"/>
      <c r="J331" s="531"/>
      <c r="K331" s="532"/>
    </row>
    <row r="332" spans="1:14" x14ac:dyDescent="0.2">
      <c r="I332" s="530"/>
      <c r="J332" s="531"/>
      <c r="K332" s="532"/>
    </row>
    <row r="333" spans="1:14" ht="12.75" customHeight="1" x14ac:dyDescent="0.2">
      <c r="B333" s="849" t="s">
        <v>25</v>
      </c>
      <c r="C333" s="849"/>
      <c r="D333" s="849"/>
      <c r="E333" s="849"/>
      <c r="F333" s="849"/>
      <c r="I333" s="530"/>
      <c r="J333" s="531"/>
      <c r="K333" s="532"/>
    </row>
    <row r="334" spans="1:14" ht="12.75" customHeight="1" x14ac:dyDescent="0.2">
      <c r="B334" s="845" t="s">
        <v>26</v>
      </c>
      <c r="C334" s="845"/>
      <c r="D334" s="845"/>
      <c r="E334" s="845"/>
      <c r="F334" s="845"/>
      <c r="I334" s="530"/>
      <c r="J334" s="531"/>
      <c r="K334" s="532"/>
    </row>
    <row r="335" spans="1:14" ht="12.75" customHeight="1" x14ac:dyDescent="0.2">
      <c r="B335" s="845" t="s">
        <v>27</v>
      </c>
      <c r="C335" s="845"/>
      <c r="D335" s="845"/>
      <c r="E335" s="845"/>
      <c r="F335" s="845"/>
      <c r="I335" s="530"/>
      <c r="J335" s="531"/>
      <c r="K335" s="532"/>
    </row>
    <row r="336" spans="1:14" s="26" customFormat="1" x14ac:dyDescent="0.2">
      <c r="A336" s="390"/>
      <c r="B336" s="390"/>
      <c r="C336" s="390"/>
      <c r="D336" s="390"/>
      <c r="E336" s="390"/>
      <c r="F336" s="390"/>
      <c r="G336" s="528"/>
      <c r="H336" s="529"/>
      <c r="I336" s="530"/>
      <c r="J336" s="531"/>
      <c r="K336" s="532"/>
      <c r="L336" s="703"/>
      <c r="M336" s="525"/>
      <c r="N336" s="390"/>
    </row>
    <row r="337" spans="1:15" ht="34.5" customHeight="1" x14ac:dyDescent="0.2">
      <c r="B337" s="519" t="s">
        <v>763</v>
      </c>
      <c r="C337" s="858" t="s">
        <v>895</v>
      </c>
      <c r="D337" s="858"/>
      <c r="E337" s="858"/>
      <c r="F337" s="858"/>
      <c r="I337" s="530"/>
      <c r="J337" s="531"/>
    </row>
    <row r="338" spans="1:15" x14ac:dyDescent="0.2">
      <c r="B338" s="592"/>
      <c r="C338" s="331" t="s">
        <v>231</v>
      </c>
      <c r="D338" s="540"/>
      <c r="E338" s="593"/>
      <c r="F338" s="540"/>
      <c r="G338" s="548"/>
      <c r="H338" s="549"/>
      <c r="I338" s="550"/>
      <c r="J338" s="551"/>
    </row>
    <row r="339" spans="1:15" ht="12.75" x14ac:dyDescent="0.2">
      <c r="B339" s="393">
        <v>2</v>
      </c>
      <c r="C339" s="406" t="s">
        <v>232</v>
      </c>
      <c r="D339" s="406" t="s">
        <v>233</v>
      </c>
      <c r="E339" s="406">
        <v>17.510000000000002</v>
      </c>
      <c r="F339" s="406"/>
      <c r="G339" s="528">
        <f t="shared" ref="G339:G361" si="38">B339*E339*52</f>
        <v>1821.0400000000002</v>
      </c>
      <c r="H339" s="529">
        <f t="shared" ref="H339:H361" si="39">E339*2</f>
        <v>35.020000000000003</v>
      </c>
      <c r="I339" s="530">
        <f t="shared" ref="I339:I361" si="40">SUM(G339:H339)</f>
        <v>1856.0600000000002</v>
      </c>
      <c r="J339" s="531"/>
      <c r="K339" s="532">
        <f>SUM(I339:J365)</f>
        <v>25944.699999999997</v>
      </c>
      <c r="L339" s="705">
        <f>K339*N$665</f>
        <v>1652.9859188404391</v>
      </c>
    </row>
    <row r="340" spans="1:15" x14ac:dyDescent="0.2">
      <c r="B340" s="393">
        <v>2</v>
      </c>
      <c r="C340" s="406" t="s">
        <v>234</v>
      </c>
      <c r="D340" s="406" t="s">
        <v>16</v>
      </c>
      <c r="E340" s="406">
        <v>8.74</v>
      </c>
      <c r="F340" s="406"/>
      <c r="G340" s="528">
        <f t="shared" si="38"/>
        <v>908.96</v>
      </c>
      <c r="H340" s="529">
        <f t="shared" si="39"/>
        <v>17.48</v>
      </c>
      <c r="I340" s="530">
        <f t="shared" si="40"/>
        <v>926.44</v>
      </c>
      <c r="J340" s="531"/>
    </row>
    <row r="341" spans="1:15" x14ac:dyDescent="0.2">
      <c r="B341" s="393">
        <v>2</v>
      </c>
      <c r="C341" s="406" t="s">
        <v>235</v>
      </c>
      <c r="D341" s="406" t="s">
        <v>16</v>
      </c>
      <c r="E341" s="406">
        <v>8.1999999999999993</v>
      </c>
      <c r="F341" s="406"/>
      <c r="G341" s="528">
        <f t="shared" si="38"/>
        <v>852.8</v>
      </c>
      <c r="H341" s="529">
        <f t="shared" si="39"/>
        <v>16.399999999999999</v>
      </c>
      <c r="I341" s="530">
        <f t="shared" si="40"/>
        <v>869.19999999999993</v>
      </c>
      <c r="J341" s="531"/>
    </row>
    <row r="342" spans="1:15" x14ac:dyDescent="0.2">
      <c r="B342" s="393"/>
      <c r="C342" s="406" t="s">
        <v>236</v>
      </c>
      <c r="D342" s="406" t="s">
        <v>16</v>
      </c>
      <c r="E342" s="406">
        <v>2.97</v>
      </c>
      <c r="F342" s="406"/>
      <c r="G342" s="528">
        <f t="shared" si="38"/>
        <v>0</v>
      </c>
      <c r="H342" s="529">
        <f t="shared" si="39"/>
        <v>5.94</v>
      </c>
      <c r="I342" s="530">
        <f t="shared" si="40"/>
        <v>5.94</v>
      </c>
      <c r="J342" s="531"/>
    </row>
    <row r="343" spans="1:15" x14ac:dyDescent="0.2">
      <c r="B343" s="393">
        <v>2</v>
      </c>
      <c r="C343" s="406" t="s">
        <v>237</v>
      </c>
      <c r="D343" s="406" t="s">
        <v>16</v>
      </c>
      <c r="E343" s="406">
        <v>4.32</v>
      </c>
      <c r="F343" s="406"/>
      <c r="G343" s="528">
        <f t="shared" si="38"/>
        <v>449.28000000000003</v>
      </c>
      <c r="H343" s="529">
        <f t="shared" si="39"/>
        <v>8.64</v>
      </c>
      <c r="I343" s="530">
        <f t="shared" si="40"/>
        <v>457.92</v>
      </c>
      <c r="J343" s="531"/>
    </row>
    <row r="344" spans="1:15" x14ac:dyDescent="0.2">
      <c r="B344" s="393">
        <v>2</v>
      </c>
      <c r="C344" s="406" t="s">
        <v>238</v>
      </c>
      <c r="D344" s="406" t="s">
        <v>16</v>
      </c>
      <c r="E344" s="406">
        <v>10.5</v>
      </c>
      <c r="F344" s="406"/>
      <c r="G344" s="528">
        <f t="shared" si="38"/>
        <v>1092</v>
      </c>
      <c r="H344" s="529">
        <f t="shared" si="39"/>
        <v>21</v>
      </c>
      <c r="I344" s="530">
        <f t="shared" si="40"/>
        <v>1113</v>
      </c>
      <c r="J344" s="531"/>
    </row>
    <row r="345" spans="1:15" x14ac:dyDescent="0.2">
      <c r="B345" s="393">
        <v>2</v>
      </c>
      <c r="C345" s="406" t="s">
        <v>239</v>
      </c>
      <c r="D345" s="406" t="s">
        <v>16</v>
      </c>
      <c r="E345" s="406">
        <v>4.32</v>
      </c>
      <c r="F345" s="406"/>
      <c r="G345" s="528">
        <f t="shared" si="38"/>
        <v>449.28000000000003</v>
      </c>
      <c r="H345" s="529">
        <f t="shared" si="39"/>
        <v>8.64</v>
      </c>
      <c r="I345" s="530">
        <f t="shared" si="40"/>
        <v>457.92</v>
      </c>
      <c r="J345" s="531"/>
    </row>
    <row r="346" spans="1:15" x14ac:dyDescent="0.2">
      <c r="B346" s="393">
        <v>2</v>
      </c>
      <c r="C346" s="406" t="s">
        <v>240</v>
      </c>
      <c r="D346" s="406" t="s">
        <v>16</v>
      </c>
      <c r="E346" s="406">
        <v>45.33</v>
      </c>
      <c r="F346" s="406"/>
      <c r="G346" s="528">
        <f t="shared" si="38"/>
        <v>4714.32</v>
      </c>
      <c r="H346" s="529">
        <f t="shared" si="39"/>
        <v>90.66</v>
      </c>
      <c r="I346" s="530">
        <f t="shared" si="40"/>
        <v>4804.9799999999996</v>
      </c>
      <c r="J346" s="531"/>
    </row>
    <row r="347" spans="1:15" s="43" customFormat="1" x14ac:dyDescent="0.2">
      <c r="A347" s="554"/>
      <c r="B347" s="337"/>
      <c r="C347" s="331" t="s">
        <v>241</v>
      </c>
      <c r="D347" s="540" t="s">
        <v>16</v>
      </c>
      <c r="E347" s="593"/>
      <c r="F347" s="540"/>
      <c r="G347" s="528">
        <f t="shared" si="38"/>
        <v>0</v>
      </c>
      <c r="H347" s="529">
        <f t="shared" si="39"/>
        <v>0</v>
      </c>
      <c r="I347" s="530">
        <f t="shared" si="40"/>
        <v>0</v>
      </c>
      <c r="J347" s="531"/>
      <c r="K347" s="554"/>
      <c r="L347" s="703"/>
      <c r="M347" s="553"/>
      <c r="N347" s="554"/>
      <c r="O347" s="62"/>
    </row>
    <row r="348" spans="1:15" x14ac:dyDescent="0.2">
      <c r="B348" s="393">
        <v>2</v>
      </c>
      <c r="C348" s="406" t="s">
        <v>242</v>
      </c>
      <c r="D348" s="406" t="s">
        <v>16</v>
      </c>
      <c r="E348" s="406">
        <v>8.74</v>
      </c>
      <c r="F348" s="406"/>
      <c r="G348" s="528">
        <f t="shared" si="38"/>
        <v>908.96</v>
      </c>
      <c r="H348" s="529">
        <f t="shared" si="39"/>
        <v>17.48</v>
      </c>
      <c r="I348" s="530">
        <f t="shared" si="40"/>
        <v>926.44</v>
      </c>
      <c r="J348" s="531"/>
    </row>
    <row r="349" spans="1:15" x14ac:dyDescent="0.2">
      <c r="B349" s="393">
        <v>2</v>
      </c>
      <c r="C349" s="406" t="s">
        <v>243</v>
      </c>
      <c r="D349" s="406" t="s">
        <v>16</v>
      </c>
      <c r="E349" s="406">
        <v>8.1999999999999993</v>
      </c>
      <c r="F349" s="406"/>
      <c r="G349" s="528">
        <f t="shared" si="38"/>
        <v>852.8</v>
      </c>
      <c r="H349" s="529">
        <f t="shared" si="39"/>
        <v>16.399999999999999</v>
      </c>
      <c r="I349" s="530">
        <f t="shared" si="40"/>
        <v>869.19999999999993</v>
      </c>
      <c r="J349" s="531"/>
    </row>
    <row r="350" spans="1:15" x14ac:dyDescent="0.2">
      <c r="B350" s="392">
        <v>1</v>
      </c>
      <c r="C350" s="534" t="s">
        <v>244</v>
      </c>
      <c r="D350" s="534" t="s">
        <v>16</v>
      </c>
      <c r="E350" s="594">
        <v>64.92</v>
      </c>
      <c r="F350" s="594"/>
      <c r="G350" s="528">
        <f t="shared" si="38"/>
        <v>3375.84</v>
      </c>
      <c r="H350" s="529">
        <f t="shared" si="39"/>
        <v>129.84</v>
      </c>
      <c r="I350" s="530">
        <f t="shared" si="40"/>
        <v>3505.6800000000003</v>
      </c>
      <c r="J350" s="531"/>
    </row>
    <row r="351" spans="1:15" s="43" customFormat="1" x14ac:dyDescent="0.2">
      <c r="A351" s="554"/>
      <c r="B351" s="337"/>
      <c r="C351" s="331" t="s">
        <v>245</v>
      </c>
      <c r="D351" s="540"/>
      <c r="E351" s="593"/>
      <c r="F351" s="540"/>
      <c r="G351" s="528">
        <f t="shared" si="38"/>
        <v>0</v>
      </c>
      <c r="H351" s="529">
        <f t="shared" si="39"/>
        <v>0</v>
      </c>
      <c r="I351" s="530">
        <f t="shared" si="40"/>
        <v>0</v>
      </c>
      <c r="J351" s="531"/>
      <c r="K351" s="554"/>
      <c r="L351" s="703"/>
      <c r="M351" s="553"/>
      <c r="N351" s="554"/>
      <c r="O351" s="62"/>
    </row>
    <row r="352" spans="1:15" x14ac:dyDescent="0.2">
      <c r="B352" s="393">
        <v>2</v>
      </c>
      <c r="C352" s="406" t="s">
        <v>246</v>
      </c>
      <c r="D352" s="406" t="s">
        <v>16</v>
      </c>
      <c r="E352" s="406">
        <v>8.1999999999999993</v>
      </c>
      <c r="F352" s="406"/>
      <c r="G352" s="528">
        <f t="shared" si="38"/>
        <v>852.8</v>
      </c>
      <c r="H352" s="529">
        <f t="shared" si="39"/>
        <v>16.399999999999999</v>
      </c>
      <c r="I352" s="530">
        <f t="shared" si="40"/>
        <v>869.19999999999993</v>
      </c>
      <c r="J352" s="531"/>
    </row>
    <row r="353" spans="1:15" x14ac:dyDescent="0.2">
      <c r="B353" s="393">
        <v>2</v>
      </c>
      <c r="C353" s="406" t="s">
        <v>247</v>
      </c>
      <c r="D353" s="406" t="s">
        <v>16</v>
      </c>
      <c r="E353" s="406">
        <v>8.02</v>
      </c>
      <c r="F353" s="406"/>
      <c r="G353" s="528">
        <f t="shared" si="38"/>
        <v>834.07999999999993</v>
      </c>
      <c r="H353" s="529">
        <f t="shared" si="39"/>
        <v>16.04</v>
      </c>
      <c r="I353" s="530">
        <f t="shared" si="40"/>
        <v>850.11999999999989</v>
      </c>
      <c r="J353" s="531"/>
    </row>
    <row r="354" spans="1:15" x14ac:dyDescent="0.2">
      <c r="B354" s="393">
        <v>2</v>
      </c>
      <c r="C354" s="406" t="s">
        <v>248</v>
      </c>
      <c r="D354" s="406" t="s">
        <v>233</v>
      </c>
      <c r="E354" s="406">
        <v>3.3</v>
      </c>
      <c r="F354" s="406"/>
      <c r="G354" s="528">
        <f t="shared" si="38"/>
        <v>343.2</v>
      </c>
      <c r="H354" s="529">
        <f t="shared" si="39"/>
        <v>6.6</v>
      </c>
      <c r="I354" s="530">
        <f t="shared" si="40"/>
        <v>349.8</v>
      </c>
      <c r="J354" s="531"/>
    </row>
    <row r="355" spans="1:15" x14ac:dyDescent="0.2">
      <c r="B355" s="393">
        <v>2</v>
      </c>
      <c r="C355" s="406" t="s">
        <v>249</v>
      </c>
      <c r="D355" s="406" t="s">
        <v>16</v>
      </c>
      <c r="E355" s="406">
        <v>3.98</v>
      </c>
      <c r="F355" s="406"/>
      <c r="G355" s="528">
        <f t="shared" si="38"/>
        <v>413.92</v>
      </c>
      <c r="H355" s="529">
        <f t="shared" si="39"/>
        <v>7.96</v>
      </c>
      <c r="I355" s="530">
        <f t="shared" si="40"/>
        <v>421.88</v>
      </c>
      <c r="J355" s="531"/>
    </row>
    <row r="356" spans="1:15" x14ac:dyDescent="0.2">
      <c r="B356" s="393">
        <v>2</v>
      </c>
      <c r="C356" s="406" t="s">
        <v>250</v>
      </c>
      <c r="D356" s="406" t="s">
        <v>16</v>
      </c>
      <c r="E356" s="406">
        <v>2.09</v>
      </c>
      <c r="F356" s="406"/>
      <c r="G356" s="528">
        <f t="shared" si="38"/>
        <v>217.35999999999999</v>
      </c>
      <c r="H356" s="529">
        <f t="shared" si="39"/>
        <v>4.18</v>
      </c>
      <c r="I356" s="530">
        <f t="shared" si="40"/>
        <v>221.54</v>
      </c>
      <c r="J356" s="531"/>
    </row>
    <row r="357" spans="1:15" x14ac:dyDescent="0.2">
      <c r="B357" s="393">
        <v>2</v>
      </c>
      <c r="C357" s="406" t="s">
        <v>251</v>
      </c>
      <c r="D357" s="406" t="s">
        <v>16</v>
      </c>
      <c r="E357" s="406">
        <v>1.98</v>
      </c>
      <c r="F357" s="406"/>
      <c r="G357" s="528">
        <f t="shared" si="38"/>
        <v>205.92</v>
      </c>
      <c r="H357" s="529">
        <f t="shared" si="39"/>
        <v>3.96</v>
      </c>
      <c r="I357" s="530">
        <f t="shared" si="40"/>
        <v>209.88</v>
      </c>
      <c r="J357" s="531"/>
    </row>
    <row r="358" spans="1:15" x14ac:dyDescent="0.2">
      <c r="B358" s="393">
        <v>2</v>
      </c>
      <c r="C358" s="406" t="s">
        <v>252</v>
      </c>
      <c r="D358" s="406" t="s">
        <v>233</v>
      </c>
      <c r="E358" s="406">
        <v>10.44</v>
      </c>
      <c r="F358" s="406"/>
      <c r="G358" s="528">
        <f t="shared" si="38"/>
        <v>1085.76</v>
      </c>
      <c r="H358" s="529">
        <f t="shared" si="39"/>
        <v>20.88</v>
      </c>
      <c r="I358" s="530">
        <f t="shared" si="40"/>
        <v>1106.6400000000001</v>
      </c>
      <c r="J358" s="531"/>
    </row>
    <row r="359" spans="1:15" x14ac:dyDescent="0.2">
      <c r="B359" s="393">
        <v>2</v>
      </c>
      <c r="C359" s="406" t="s">
        <v>253</v>
      </c>
      <c r="D359" s="406" t="s">
        <v>233</v>
      </c>
      <c r="E359" s="406">
        <v>10.130000000000001</v>
      </c>
      <c r="F359" s="406"/>
      <c r="G359" s="528">
        <f t="shared" si="38"/>
        <v>1053.52</v>
      </c>
      <c r="H359" s="529">
        <f t="shared" si="39"/>
        <v>20.260000000000002</v>
      </c>
      <c r="I359" s="530">
        <f t="shared" si="40"/>
        <v>1073.78</v>
      </c>
      <c r="J359" s="531"/>
    </row>
    <row r="360" spans="1:15" x14ac:dyDescent="0.2">
      <c r="B360" s="393">
        <v>2</v>
      </c>
      <c r="C360" s="406" t="s">
        <v>254</v>
      </c>
      <c r="D360" s="406" t="s">
        <v>233</v>
      </c>
      <c r="E360" s="406">
        <v>10.86</v>
      </c>
      <c r="F360" s="406"/>
      <c r="G360" s="528">
        <f t="shared" si="38"/>
        <v>1129.44</v>
      </c>
      <c r="H360" s="529">
        <f t="shared" si="39"/>
        <v>21.72</v>
      </c>
      <c r="I360" s="530">
        <f t="shared" si="40"/>
        <v>1151.1600000000001</v>
      </c>
      <c r="J360" s="531"/>
    </row>
    <row r="361" spans="1:15" x14ac:dyDescent="0.2">
      <c r="B361" s="393">
        <v>2</v>
      </c>
      <c r="C361" s="406" t="s">
        <v>255</v>
      </c>
      <c r="D361" s="406" t="s">
        <v>233</v>
      </c>
      <c r="E361" s="406">
        <v>22.55</v>
      </c>
      <c r="F361" s="406"/>
      <c r="G361" s="528">
        <f t="shared" si="38"/>
        <v>2345.2000000000003</v>
      </c>
      <c r="H361" s="529">
        <f t="shared" si="39"/>
        <v>45.1</v>
      </c>
      <c r="I361" s="530">
        <f t="shared" si="40"/>
        <v>2390.3000000000002</v>
      </c>
      <c r="J361" s="531"/>
    </row>
    <row r="362" spans="1:15" s="43" customFormat="1" x14ac:dyDescent="0.2">
      <c r="A362" s="554"/>
      <c r="B362" s="337"/>
      <c r="C362" s="540" t="s">
        <v>256</v>
      </c>
      <c r="D362" s="540"/>
      <c r="E362" s="593"/>
      <c r="F362" s="593">
        <v>135.69999999999999</v>
      </c>
      <c r="G362" s="548"/>
      <c r="H362" s="549"/>
      <c r="I362" s="595"/>
      <c r="J362" s="551">
        <f>F362*6</f>
        <v>814.19999999999993</v>
      </c>
      <c r="K362" s="554"/>
      <c r="L362" s="703"/>
      <c r="M362" s="553"/>
      <c r="N362" s="554"/>
      <c r="O362" s="62"/>
    </row>
    <row r="363" spans="1:15" s="43" customFormat="1" ht="22.5" x14ac:dyDescent="0.2">
      <c r="A363" s="554"/>
      <c r="B363" s="337"/>
      <c r="C363" s="540" t="s">
        <v>257</v>
      </c>
      <c r="D363" s="540"/>
      <c r="E363" s="593"/>
      <c r="F363" s="593">
        <v>6.58</v>
      </c>
      <c r="G363" s="548"/>
      <c r="H363" s="549"/>
      <c r="I363" s="595"/>
      <c r="J363" s="551">
        <f t="shared" ref="J363:J365" si="41">F363*6</f>
        <v>39.480000000000004</v>
      </c>
      <c r="K363" s="554"/>
      <c r="L363" s="703"/>
      <c r="M363" s="553"/>
      <c r="N363" s="554"/>
      <c r="O363" s="62"/>
    </row>
    <row r="364" spans="1:15" s="43" customFormat="1" ht="22.5" x14ac:dyDescent="0.2">
      <c r="A364" s="554"/>
      <c r="B364" s="337"/>
      <c r="C364" s="540" t="s">
        <v>258</v>
      </c>
      <c r="D364" s="540"/>
      <c r="E364" s="593"/>
      <c r="F364" s="593">
        <v>103.35</v>
      </c>
      <c r="G364" s="548"/>
      <c r="H364" s="549"/>
      <c r="I364" s="595"/>
      <c r="J364" s="551">
        <f t="shared" si="41"/>
        <v>620.09999999999991</v>
      </c>
      <c r="K364" s="554"/>
      <c r="L364" s="703"/>
      <c r="M364" s="553"/>
      <c r="N364" s="554"/>
      <c r="O364" s="62"/>
    </row>
    <row r="365" spans="1:15" s="43" customFormat="1" ht="25.5" customHeight="1" x14ac:dyDescent="0.2">
      <c r="A365" s="554"/>
      <c r="B365" s="337"/>
      <c r="C365" s="540" t="s">
        <v>259</v>
      </c>
      <c r="D365" s="540"/>
      <c r="E365" s="593"/>
      <c r="F365" s="593">
        <v>5.64</v>
      </c>
      <c r="G365" s="548"/>
      <c r="H365" s="549"/>
      <c r="I365" s="595"/>
      <c r="J365" s="551">
        <f t="shared" si="41"/>
        <v>33.839999999999996</v>
      </c>
      <c r="K365" s="554"/>
      <c r="L365" s="703"/>
      <c r="M365" s="553"/>
      <c r="N365" s="554"/>
      <c r="O365" s="62"/>
    </row>
    <row r="366" spans="1:15" x14ac:dyDescent="0.2">
      <c r="B366" s="592"/>
      <c r="C366" s="538" t="s">
        <v>20</v>
      </c>
      <c r="D366" s="540"/>
      <c r="E366" s="596">
        <f>SUM(E339:E361)</f>
        <v>265.3</v>
      </c>
      <c r="F366" s="596">
        <f>SUM(F362:F365)</f>
        <v>251.26999999999998</v>
      </c>
      <c r="G366" s="597"/>
      <c r="H366" s="598"/>
      <c r="I366" s="599"/>
      <c r="J366" s="600"/>
    </row>
    <row r="367" spans="1:15" x14ac:dyDescent="0.2">
      <c r="I367" s="530"/>
      <c r="J367" s="531"/>
    </row>
    <row r="368" spans="1:15" ht="11.25" customHeight="1" x14ac:dyDescent="0.2">
      <c r="B368" s="849" t="s">
        <v>21</v>
      </c>
      <c r="C368" s="849"/>
      <c r="D368" s="849"/>
      <c r="E368" s="849"/>
      <c r="F368" s="849"/>
      <c r="I368" s="530"/>
      <c r="J368" s="531"/>
    </row>
    <row r="369" spans="1:15" x14ac:dyDescent="0.2">
      <c r="B369" s="849" t="s">
        <v>260</v>
      </c>
      <c r="C369" s="849"/>
      <c r="D369" s="849"/>
      <c r="E369" s="849"/>
      <c r="F369" s="849"/>
      <c r="I369" s="530"/>
      <c r="J369" s="531"/>
    </row>
    <row r="370" spans="1:15" ht="11.25" customHeight="1" x14ac:dyDescent="0.2">
      <c r="B370" s="849" t="s">
        <v>86</v>
      </c>
      <c r="C370" s="849"/>
      <c r="D370" s="849"/>
      <c r="E370" s="849"/>
      <c r="F370" s="849"/>
      <c r="I370" s="530"/>
      <c r="J370" s="531"/>
    </row>
    <row r="371" spans="1:15" x14ac:dyDescent="0.2">
      <c r="B371" s="591"/>
      <c r="C371" s="449"/>
      <c r="D371" s="449"/>
      <c r="E371" s="449"/>
      <c r="F371" s="449"/>
      <c r="I371" s="530"/>
      <c r="J371" s="531"/>
    </row>
    <row r="372" spans="1:15" ht="11.25" customHeight="1" x14ac:dyDescent="0.2">
      <c r="B372" s="849" t="s">
        <v>25</v>
      </c>
      <c r="C372" s="849"/>
      <c r="D372" s="849"/>
      <c r="E372" s="849"/>
      <c r="F372" s="849"/>
      <c r="I372" s="530"/>
      <c r="J372" s="531"/>
    </row>
    <row r="373" spans="1:15" ht="11.25" customHeight="1" x14ac:dyDescent="0.2">
      <c r="B373" s="845" t="s">
        <v>26</v>
      </c>
      <c r="C373" s="856"/>
      <c r="D373" s="856"/>
      <c r="E373" s="856"/>
      <c r="F373" s="856"/>
      <c r="I373" s="530"/>
      <c r="J373" s="531"/>
    </row>
    <row r="374" spans="1:15" ht="12" customHeight="1" x14ac:dyDescent="0.2">
      <c r="B374" s="845" t="s">
        <v>27</v>
      </c>
      <c r="C374" s="845"/>
      <c r="D374" s="845"/>
      <c r="E374" s="845"/>
      <c r="F374" s="845"/>
      <c r="I374" s="530"/>
      <c r="J374" s="531"/>
    </row>
    <row r="375" spans="1:15" s="26" customFormat="1" x14ac:dyDescent="0.2">
      <c r="A375" s="390"/>
      <c r="B375" s="390"/>
      <c r="C375" s="390"/>
      <c r="D375" s="390"/>
      <c r="E375" s="390"/>
      <c r="F375" s="390"/>
      <c r="G375" s="528"/>
      <c r="H375" s="529"/>
      <c r="I375" s="530"/>
      <c r="J375" s="531"/>
      <c r="K375" s="532"/>
      <c r="L375" s="703"/>
      <c r="M375" s="525"/>
      <c r="N375" s="390"/>
    </row>
    <row r="376" spans="1:15" ht="35.25" customHeight="1" x14ac:dyDescent="0.2">
      <c r="A376" s="554"/>
      <c r="B376" s="519" t="s">
        <v>762</v>
      </c>
      <c r="C376" s="850" t="s">
        <v>806</v>
      </c>
      <c r="D376" s="850"/>
      <c r="E376" s="850"/>
      <c r="F376" s="850"/>
      <c r="I376" s="530"/>
      <c r="J376" s="531"/>
      <c r="K376" s="532"/>
    </row>
    <row r="377" spans="1:15" s="43" customFormat="1" ht="12.75" x14ac:dyDescent="0.2">
      <c r="A377" s="554"/>
      <c r="B377" s="401">
        <v>7</v>
      </c>
      <c r="C377" s="601" t="s">
        <v>261</v>
      </c>
      <c r="D377" s="450" t="s">
        <v>16</v>
      </c>
      <c r="E377" s="602">
        <v>12.5</v>
      </c>
      <c r="F377" s="450">
        <v>2.78</v>
      </c>
      <c r="G377" s="528">
        <f>B377*E377*52</f>
        <v>4550</v>
      </c>
      <c r="H377" s="529">
        <f>E377*2</f>
        <v>25</v>
      </c>
      <c r="I377" s="530">
        <f>SUM(G377:H377)</f>
        <v>4575</v>
      </c>
      <c r="J377" s="531">
        <f>F377*6</f>
        <v>16.68</v>
      </c>
      <c r="K377" s="552">
        <f>SUM(I377:J379)</f>
        <v>29591.86</v>
      </c>
      <c r="L377" s="705">
        <f>K377*N$665</f>
        <v>1885.3533820895072</v>
      </c>
      <c r="M377" s="553"/>
      <c r="N377" s="554"/>
      <c r="O377" s="62"/>
    </row>
    <row r="378" spans="1:15" x14ac:dyDescent="0.2">
      <c r="A378" s="554"/>
      <c r="B378" s="403">
        <v>14</v>
      </c>
      <c r="C378" s="451" t="s">
        <v>262</v>
      </c>
      <c r="D378" s="603" t="s">
        <v>263</v>
      </c>
      <c r="E378" s="604">
        <v>7.3</v>
      </c>
      <c r="F378" s="604">
        <v>2</v>
      </c>
      <c r="G378" s="528">
        <f>B378*E378*52</f>
        <v>5314.4000000000005</v>
      </c>
      <c r="H378" s="529">
        <f>E378*2</f>
        <v>14.6</v>
      </c>
      <c r="I378" s="530">
        <f>SUM(G378:H378)</f>
        <v>5329.0000000000009</v>
      </c>
      <c r="J378" s="531">
        <f>F378*6</f>
        <v>12</v>
      </c>
      <c r="K378" s="532"/>
    </row>
    <row r="379" spans="1:15" ht="11.25" customHeight="1" x14ac:dyDescent="0.2">
      <c r="A379" s="554"/>
      <c r="B379" s="605">
        <v>21</v>
      </c>
      <c r="C379" s="606" t="s">
        <v>264</v>
      </c>
      <c r="D379" s="607" t="s">
        <v>265</v>
      </c>
      <c r="E379" s="608">
        <v>17.97</v>
      </c>
      <c r="F379" s="608"/>
      <c r="G379" s="528">
        <f>B379*E379*52</f>
        <v>19623.240000000002</v>
      </c>
      <c r="H379" s="529">
        <f>E379*2</f>
        <v>35.94</v>
      </c>
      <c r="I379" s="530">
        <f>SUM(G379:H379)</f>
        <v>19659.18</v>
      </c>
      <c r="J379" s="531"/>
      <c r="K379" s="532"/>
    </row>
    <row r="380" spans="1:15" x14ac:dyDescent="0.2">
      <c r="A380" s="554"/>
      <c r="B380" s="391"/>
      <c r="C380" s="538" t="s">
        <v>20</v>
      </c>
      <c r="D380" s="449"/>
      <c r="E380" s="539">
        <f>SUM(E377:E379)</f>
        <v>37.769999999999996</v>
      </c>
      <c r="F380" s="539">
        <f>SUM(F377:F379)</f>
        <v>4.7799999999999994</v>
      </c>
      <c r="I380" s="530"/>
      <c r="J380" s="531"/>
      <c r="K380" s="532"/>
    </row>
    <row r="381" spans="1:15" x14ac:dyDescent="0.2">
      <c r="A381" s="554"/>
      <c r="I381" s="530"/>
      <c r="J381" s="531"/>
      <c r="K381" s="532"/>
    </row>
    <row r="382" spans="1:15" ht="12.75" customHeight="1" x14ac:dyDescent="0.2">
      <c r="A382" s="554"/>
      <c r="B382" s="849" t="s">
        <v>21</v>
      </c>
      <c r="C382" s="849"/>
      <c r="D382" s="849"/>
      <c r="E382" s="849"/>
      <c r="F382" s="849"/>
      <c r="I382" s="530"/>
      <c r="J382" s="531"/>
      <c r="K382" s="532"/>
    </row>
    <row r="383" spans="1:15" ht="21" customHeight="1" x14ac:dyDescent="0.2">
      <c r="A383" s="554"/>
      <c r="B383" s="849" t="s">
        <v>266</v>
      </c>
      <c r="C383" s="849"/>
      <c r="D383" s="849"/>
      <c r="E383" s="849"/>
      <c r="F383" s="849"/>
      <c r="I383" s="530"/>
      <c r="J383" s="531"/>
      <c r="K383" s="532"/>
    </row>
    <row r="384" spans="1:15" ht="21" customHeight="1" x14ac:dyDescent="0.2">
      <c r="A384" s="554"/>
      <c r="B384" s="849" t="s">
        <v>267</v>
      </c>
      <c r="C384" s="849"/>
      <c r="D384" s="849"/>
      <c r="E384" s="849"/>
      <c r="F384" s="849"/>
      <c r="I384" s="530"/>
      <c r="J384" s="531"/>
      <c r="K384" s="532"/>
    </row>
    <row r="385" spans="1:15" ht="21" customHeight="1" x14ac:dyDescent="0.2">
      <c r="A385" s="554"/>
      <c r="B385" s="849" t="s">
        <v>268</v>
      </c>
      <c r="C385" s="849"/>
      <c r="D385" s="849"/>
      <c r="E385" s="849"/>
      <c r="F385" s="849"/>
      <c r="I385" s="530"/>
      <c r="J385" s="531"/>
      <c r="K385" s="532"/>
    </row>
    <row r="386" spans="1:15" x14ac:dyDescent="0.2">
      <c r="A386" s="554"/>
      <c r="I386" s="530"/>
      <c r="J386" s="531"/>
      <c r="K386" s="532"/>
    </row>
    <row r="387" spans="1:15" ht="12.75" customHeight="1" x14ac:dyDescent="0.2">
      <c r="A387" s="554"/>
      <c r="B387" s="849" t="s">
        <v>25</v>
      </c>
      <c r="C387" s="849"/>
      <c r="D387" s="849"/>
      <c r="E387" s="849"/>
      <c r="F387" s="849"/>
      <c r="I387" s="530"/>
      <c r="J387" s="531"/>
      <c r="K387" s="532"/>
    </row>
    <row r="388" spans="1:15" ht="12.75" customHeight="1" x14ac:dyDescent="0.2">
      <c r="A388" s="554"/>
      <c r="B388" s="845" t="s">
        <v>26</v>
      </c>
      <c r="C388" s="845"/>
      <c r="D388" s="845"/>
      <c r="E388" s="845"/>
      <c r="F388" s="845"/>
      <c r="I388" s="530"/>
      <c r="J388" s="531"/>
      <c r="K388" s="532"/>
      <c r="L388" s="704"/>
    </row>
    <row r="389" spans="1:15" ht="12.75" customHeight="1" x14ac:dyDescent="0.2">
      <c r="A389" s="554"/>
      <c r="B389" s="845" t="s">
        <v>27</v>
      </c>
      <c r="C389" s="845"/>
      <c r="D389" s="845"/>
      <c r="E389" s="845"/>
      <c r="F389" s="845"/>
      <c r="I389" s="530"/>
      <c r="J389" s="531"/>
      <c r="K389" s="532"/>
      <c r="L389" s="704"/>
    </row>
    <row r="390" spans="1:15" x14ac:dyDescent="0.2">
      <c r="A390" s="554"/>
      <c r="I390" s="530"/>
      <c r="J390" s="531"/>
      <c r="K390" s="532"/>
      <c r="L390" s="704"/>
    </row>
    <row r="391" spans="1:15" ht="37.5" customHeight="1" x14ac:dyDescent="0.2">
      <c r="A391" s="554"/>
      <c r="B391" s="519" t="s">
        <v>761</v>
      </c>
      <c r="C391" s="850" t="s">
        <v>807</v>
      </c>
      <c r="D391" s="850"/>
      <c r="E391" s="850"/>
      <c r="F391" s="850"/>
      <c r="I391" s="530"/>
      <c r="J391" s="531"/>
      <c r="K391" s="532"/>
      <c r="L391" s="704"/>
    </row>
    <row r="392" spans="1:15" ht="33.75" x14ac:dyDescent="0.2">
      <c r="A392" s="554"/>
      <c r="B392" s="392">
        <v>1</v>
      </c>
      <c r="C392" s="534" t="s">
        <v>808</v>
      </c>
      <c r="D392" s="534"/>
      <c r="E392" s="535">
        <v>3.4</v>
      </c>
      <c r="F392" s="535"/>
      <c r="G392" s="528">
        <f t="shared" ref="G392:G396" si="42">B392*E392*52</f>
        <v>176.79999999999998</v>
      </c>
      <c r="H392" s="529">
        <f t="shared" ref="H392:H396" si="43">E392*4</f>
        <v>13.6</v>
      </c>
      <c r="I392" s="530">
        <f t="shared" ref="I392:I396" si="44">SUM(G392:H392)</f>
        <v>190.39999999999998</v>
      </c>
      <c r="J392" s="531"/>
      <c r="K392" s="532">
        <f>SUM(I392:J396)</f>
        <v>1330</v>
      </c>
      <c r="L392" s="704">
        <f>K392*N$665</f>
        <v>84.736816076415764</v>
      </c>
    </row>
    <row r="393" spans="1:15" s="256" customFormat="1" x14ac:dyDescent="0.2">
      <c r="A393" s="554"/>
      <c r="B393" s="392">
        <v>1</v>
      </c>
      <c r="C393" s="534" t="s">
        <v>813</v>
      </c>
      <c r="D393" s="534"/>
      <c r="E393" s="535">
        <v>6.5</v>
      </c>
      <c r="F393" s="535"/>
      <c r="G393" s="528">
        <f t="shared" si="42"/>
        <v>338</v>
      </c>
      <c r="H393" s="529">
        <f t="shared" si="43"/>
        <v>26</v>
      </c>
      <c r="I393" s="530">
        <f t="shared" si="44"/>
        <v>364</v>
      </c>
      <c r="J393" s="531"/>
      <c r="K393" s="532"/>
      <c r="L393" s="704"/>
      <c r="M393" s="525"/>
      <c r="N393" s="390"/>
      <c r="O393" s="325"/>
    </row>
    <row r="394" spans="1:15" ht="22.5" x14ac:dyDescent="0.2">
      <c r="A394" s="554"/>
      <c r="B394" s="392">
        <v>1</v>
      </c>
      <c r="C394" s="534" t="s">
        <v>269</v>
      </c>
      <c r="D394" s="534"/>
      <c r="E394" s="535">
        <v>3.2</v>
      </c>
      <c r="F394" s="535"/>
      <c r="G394" s="528">
        <f t="shared" si="42"/>
        <v>166.4</v>
      </c>
      <c r="H394" s="529">
        <f t="shared" si="43"/>
        <v>12.8</v>
      </c>
      <c r="I394" s="530">
        <f t="shared" si="44"/>
        <v>179.20000000000002</v>
      </c>
      <c r="J394" s="551"/>
      <c r="K394" s="532"/>
      <c r="L394" s="704"/>
    </row>
    <row r="395" spans="1:15" s="257" customFormat="1" x14ac:dyDescent="0.2">
      <c r="A395" s="554"/>
      <c r="B395" s="392">
        <v>1</v>
      </c>
      <c r="C395" s="534" t="s">
        <v>814</v>
      </c>
      <c r="D395" s="534"/>
      <c r="E395" s="535">
        <v>3.4</v>
      </c>
      <c r="F395" s="535"/>
      <c r="G395" s="528">
        <f t="shared" si="42"/>
        <v>176.79999999999998</v>
      </c>
      <c r="H395" s="529">
        <f t="shared" si="43"/>
        <v>13.6</v>
      </c>
      <c r="I395" s="530">
        <f t="shared" si="44"/>
        <v>190.39999999999998</v>
      </c>
      <c r="J395" s="531"/>
      <c r="K395" s="532"/>
      <c r="L395" s="704"/>
      <c r="M395" s="525"/>
      <c r="N395" s="390"/>
      <c r="O395" s="325"/>
    </row>
    <row r="396" spans="1:15" s="257" customFormat="1" ht="48.75" customHeight="1" x14ac:dyDescent="0.2">
      <c r="A396" s="554"/>
      <c r="B396" s="392">
        <v>1</v>
      </c>
      <c r="C396" s="534" t="s">
        <v>816</v>
      </c>
      <c r="D396" s="534"/>
      <c r="E396" s="535">
        <v>7.25</v>
      </c>
      <c r="F396" s="568">
        <v>70</v>
      </c>
      <c r="G396" s="528">
        <f t="shared" si="42"/>
        <v>377</v>
      </c>
      <c r="H396" s="529">
        <f t="shared" si="43"/>
        <v>29</v>
      </c>
      <c r="I396" s="530">
        <f t="shared" si="44"/>
        <v>406</v>
      </c>
      <c r="J396" s="551"/>
      <c r="K396" s="532"/>
      <c r="L396" s="704"/>
      <c r="M396" s="525"/>
      <c r="N396" s="390"/>
      <c r="O396" s="325"/>
    </row>
    <row r="397" spans="1:15" x14ac:dyDescent="0.2">
      <c r="A397" s="554"/>
      <c r="B397" s="391"/>
      <c r="C397" s="538" t="s">
        <v>20</v>
      </c>
      <c r="D397" s="449"/>
      <c r="E397" s="539">
        <f>SUM(E392:E396)</f>
        <v>23.75</v>
      </c>
      <c r="F397" s="539">
        <f>SUM(F392:F396)</f>
        <v>70</v>
      </c>
      <c r="I397" s="530"/>
      <c r="J397" s="531"/>
      <c r="K397" s="532"/>
      <c r="L397" s="704"/>
    </row>
    <row r="398" spans="1:15" x14ac:dyDescent="0.2">
      <c r="A398" s="554"/>
      <c r="I398" s="530"/>
      <c r="J398" s="531"/>
      <c r="K398" s="532"/>
      <c r="L398" s="704"/>
    </row>
    <row r="399" spans="1:15" ht="12.75" customHeight="1" x14ac:dyDescent="0.2">
      <c r="A399" s="554"/>
      <c r="B399" s="849" t="s">
        <v>21</v>
      </c>
      <c r="C399" s="849"/>
      <c r="D399" s="849"/>
      <c r="E399" s="849"/>
      <c r="F399" s="849"/>
      <c r="I399" s="530"/>
      <c r="J399" s="531"/>
      <c r="K399" s="532"/>
      <c r="L399" s="704"/>
    </row>
    <row r="400" spans="1:15" ht="12.75" customHeight="1" x14ac:dyDescent="0.2">
      <c r="A400" s="554"/>
      <c r="B400" s="849" t="s">
        <v>270</v>
      </c>
      <c r="C400" s="849"/>
      <c r="D400" s="849"/>
      <c r="E400" s="849"/>
      <c r="F400" s="849"/>
      <c r="I400" s="530"/>
      <c r="J400" s="531"/>
      <c r="L400" s="704"/>
    </row>
    <row r="401" spans="1:15" x14ac:dyDescent="0.2">
      <c r="A401" s="554"/>
      <c r="I401" s="530"/>
      <c r="J401" s="531"/>
      <c r="K401" s="532"/>
      <c r="L401" s="704"/>
    </row>
    <row r="402" spans="1:15" ht="12.75" customHeight="1" x14ac:dyDescent="0.2">
      <c r="A402" s="554"/>
      <c r="B402" s="849" t="s">
        <v>25</v>
      </c>
      <c r="C402" s="849"/>
      <c r="D402" s="849"/>
      <c r="E402" s="849"/>
      <c r="F402" s="849"/>
      <c r="I402" s="530"/>
      <c r="J402" s="531"/>
      <c r="K402" s="532"/>
      <c r="L402" s="704"/>
    </row>
    <row r="403" spans="1:15" ht="12" customHeight="1" x14ac:dyDescent="0.2">
      <c r="A403" s="554"/>
      <c r="B403" s="845" t="s">
        <v>271</v>
      </c>
      <c r="C403" s="845"/>
      <c r="D403" s="845"/>
      <c r="E403" s="845"/>
      <c r="F403" s="845"/>
      <c r="I403" s="530"/>
      <c r="J403" s="531"/>
      <c r="K403" s="532"/>
      <c r="L403" s="704"/>
    </row>
    <row r="404" spans="1:15" s="26" customFormat="1" x14ac:dyDescent="0.2">
      <c r="A404" s="554"/>
      <c r="B404" s="390"/>
      <c r="C404" s="390"/>
      <c r="D404" s="390"/>
      <c r="E404" s="390"/>
      <c r="F404" s="390"/>
      <c r="G404" s="528"/>
      <c r="H404" s="529"/>
      <c r="I404" s="530"/>
      <c r="J404" s="531"/>
      <c r="K404" s="532"/>
      <c r="L404" s="704"/>
      <c r="M404" s="525"/>
      <c r="N404" s="390"/>
    </row>
    <row r="405" spans="1:15" ht="36.75" customHeight="1" x14ac:dyDescent="0.2">
      <c r="A405" s="554"/>
      <c r="B405" s="519" t="s">
        <v>760</v>
      </c>
      <c r="C405" s="850" t="s">
        <v>809</v>
      </c>
      <c r="D405" s="850"/>
      <c r="E405" s="850"/>
      <c r="F405" s="850"/>
      <c r="I405" s="530"/>
      <c r="J405" s="531"/>
      <c r="K405" s="532"/>
      <c r="L405" s="704"/>
    </row>
    <row r="406" spans="1:15" s="43" customFormat="1" ht="22.5" x14ac:dyDescent="0.2">
      <c r="A406" s="554"/>
      <c r="B406" s="337">
        <v>0.6</v>
      </c>
      <c r="C406" s="540" t="s">
        <v>272</v>
      </c>
      <c r="D406" s="540" t="s">
        <v>273</v>
      </c>
      <c r="E406" s="555">
        <v>10.4</v>
      </c>
      <c r="F406" s="555">
        <v>2</v>
      </c>
      <c r="G406" s="548">
        <f>B406*E406*52</f>
        <v>324.48</v>
      </c>
      <c r="H406" s="549">
        <v>0</v>
      </c>
      <c r="I406" s="550">
        <f>SUM(G406:H406)</f>
        <v>324.48</v>
      </c>
      <c r="J406" s="551"/>
      <c r="K406" s="552">
        <f>SUM(I406)</f>
        <v>324.48</v>
      </c>
      <c r="L406" s="704">
        <f>K406*N$665</f>
        <v>20.673234646973977</v>
      </c>
      <c r="M406" s="553"/>
      <c r="N406" s="554"/>
      <c r="O406" s="62"/>
    </row>
    <row r="407" spans="1:15" x14ac:dyDescent="0.2">
      <c r="A407" s="554"/>
      <c r="B407" s="538"/>
      <c r="C407" s="538" t="s">
        <v>20</v>
      </c>
      <c r="D407" s="538"/>
      <c r="E407" s="539">
        <v>10.4</v>
      </c>
      <c r="F407" s="539">
        <v>2</v>
      </c>
      <c r="I407" s="530"/>
      <c r="J407" s="531"/>
      <c r="K407" s="532"/>
      <c r="L407" s="704"/>
    </row>
    <row r="408" spans="1:15" x14ac:dyDescent="0.2">
      <c r="A408" s="554"/>
      <c r="I408" s="530"/>
      <c r="J408" s="531"/>
      <c r="K408" s="532"/>
      <c r="L408" s="704"/>
    </row>
    <row r="409" spans="1:15" ht="12.75" customHeight="1" x14ac:dyDescent="0.2">
      <c r="A409" s="554"/>
      <c r="B409" s="849" t="s">
        <v>25</v>
      </c>
      <c r="C409" s="849"/>
      <c r="D409" s="849"/>
      <c r="E409" s="849"/>
      <c r="F409" s="849"/>
      <c r="I409" s="530"/>
      <c r="J409" s="531"/>
      <c r="K409" s="532"/>
      <c r="L409" s="704"/>
    </row>
    <row r="410" spans="1:15" ht="27.75" customHeight="1" x14ac:dyDescent="0.2">
      <c r="A410" s="554"/>
      <c r="B410" s="849" t="s">
        <v>274</v>
      </c>
      <c r="C410" s="845"/>
      <c r="D410" s="845"/>
      <c r="E410" s="845"/>
      <c r="F410" s="845"/>
      <c r="I410" s="530"/>
      <c r="J410" s="531"/>
      <c r="K410" s="532"/>
      <c r="L410" s="704"/>
    </row>
    <row r="411" spans="1:15" x14ac:dyDescent="0.2">
      <c r="I411" s="530"/>
      <c r="J411" s="531"/>
      <c r="K411" s="532"/>
      <c r="L411" s="704"/>
    </row>
    <row r="412" spans="1:15" ht="38.25" customHeight="1" x14ac:dyDescent="0.2">
      <c r="B412" s="519" t="s">
        <v>759</v>
      </c>
      <c r="C412" s="850" t="s">
        <v>815</v>
      </c>
      <c r="D412" s="850"/>
      <c r="E412" s="850"/>
      <c r="F412" s="850"/>
      <c r="I412" s="530"/>
      <c r="J412" s="531"/>
      <c r="K412" s="532"/>
      <c r="L412" s="704"/>
    </row>
    <row r="413" spans="1:15" x14ac:dyDescent="0.2">
      <c r="B413" s="392">
        <v>1</v>
      </c>
      <c r="C413" s="534" t="s">
        <v>129</v>
      </c>
      <c r="D413" s="534" t="s">
        <v>131</v>
      </c>
      <c r="E413" s="535">
        <v>49</v>
      </c>
      <c r="F413" s="535" t="s">
        <v>8</v>
      </c>
      <c r="G413" s="528">
        <f>B413*E413*52</f>
        <v>2548</v>
      </c>
      <c r="H413" s="529">
        <f>E413*2</f>
        <v>98</v>
      </c>
      <c r="I413" s="530">
        <f>SUM(G413:H413)</f>
        <v>2646</v>
      </c>
      <c r="J413" s="531"/>
      <c r="K413" s="532">
        <f>SUM(I413:J415)</f>
        <v>6849.24</v>
      </c>
      <c r="L413" s="704">
        <f>K413*N$665</f>
        <v>436.37803770167665</v>
      </c>
    </row>
    <row r="414" spans="1:15" x14ac:dyDescent="0.2">
      <c r="B414" s="392">
        <v>1</v>
      </c>
      <c r="C414" s="534" t="s">
        <v>275</v>
      </c>
      <c r="D414" s="534" t="s">
        <v>16</v>
      </c>
      <c r="E414" s="535">
        <v>77.22</v>
      </c>
      <c r="F414" s="535" t="s">
        <v>8</v>
      </c>
      <c r="G414" s="528">
        <f>B414*E414*52</f>
        <v>4015.44</v>
      </c>
      <c r="H414" s="529">
        <f>E414*2</f>
        <v>154.44</v>
      </c>
      <c r="I414" s="530">
        <f>SUM(G414:H414)</f>
        <v>4169.88</v>
      </c>
      <c r="J414" s="531"/>
      <c r="K414" s="532"/>
      <c r="L414" s="704"/>
    </row>
    <row r="415" spans="1:15" x14ac:dyDescent="0.2">
      <c r="B415" s="449"/>
      <c r="C415" s="449" t="s">
        <v>198</v>
      </c>
      <c r="D415" s="449" t="s">
        <v>8</v>
      </c>
      <c r="E415" s="536" t="s">
        <v>8</v>
      </c>
      <c r="F415" s="536">
        <v>5.56</v>
      </c>
      <c r="I415" s="530"/>
      <c r="J415" s="531">
        <f>F415*6</f>
        <v>33.36</v>
      </c>
      <c r="K415" s="532"/>
      <c r="L415" s="704"/>
    </row>
    <row r="416" spans="1:15" x14ac:dyDescent="0.2">
      <c r="B416" s="538"/>
      <c r="C416" s="538" t="s">
        <v>20</v>
      </c>
      <c r="D416" s="538"/>
      <c r="E416" s="539">
        <f>SUM(E413:E415)</f>
        <v>126.22</v>
      </c>
      <c r="F416" s="539">
        <f>SUM(F413:F415)</f>
        <v>5.56</v>
      </c>
      <c r="I416" s="530"/>
      <c r="J416" s="531"/>
      <c r="K416" s="532"/>
      <c r="L416" s="704"/>
    </row>
    <row r="417" spans="1:14" ht="27.75" customHeight="1" x14ac:dyDescent="0.2">
      <c r="I417" s="530"/>
      <c r="J417" s="531"/>
      <c r="K417" s="532"/>
      <c r="L417" s="704"/>
    </row>
    <row r="418" spans="1:14" ht="12.75" customHeight="1" x14ac:dyDescent="0.2">
      <c r="B418" s="849" t="s">
        <v>21</v>
      </c>
      <c r="C418" s="849"/>
      <c r="D418" s="849"/>
      <c r="E418" s="849"/>
      <c r="F418" s="849"/>
      <c r="I418" s="530"/>
      <c r="J418" s="531"/>
      <c r="K418" s="532"/>
      <c r="L418" s="704"/>
    </row>
    <row r="419" spans="1:14" ht="11.25" customHeight="1" x14ac:dyDescent="0.2">
      <c r="B419" s="849" t="s">
        <v>276</v>
      </c>
      <c r="C419" s="845"/>
      <c r="D419" s="845"/>
      <c r="E419" s="845"/>
      <c r="F419" s="845"/>
      <c r="I419" s="530"/>
      <c r="J419" s="531"/>
      <c r="K419" s="532"/>
      <c r="L419" s="704"/>
    </row>
    <row r="420" spans="1:14" x14ac:dyDescent="0.2">
      <c r="I420" s="530"/>
      <c r="J420" s="531"/>
      <c r="K420" s="532"/>
      <c r="L420" s="704"/>
    </row>
    <row r="421" spans="1:14" ht="12.75" customHeight="1" x14ac:dyDescent="0.2">
      <c r="B421" s="849" t="s">
        <v>25</v>
      </c>
      <c r="C421" s="849"/>
      <c r="D421" s="849"/>
      <c r="E421" s="849"/>
      <c r="F421" s="849"/>
      <c r="I421" s="530"/>
      <c r="J421" s="531"/>
      <c r="K421" s="532"/>
      <c r="L421" s="704"/>
    </row>
    <row r="422" spans="1:14" ht="12.75" customHeight="1" x14ac:dyDescent="0.2">
      <c r="B422" s="845" t="s">
        <v>26</v>
      </c>
      <c r="C422" s="845"/>
      <c r="D422" s="845"/>
      <c r="E422" s="845"/>
      <c r="F422" s="845"/>
      <c r="I422" s="530"/>
      <c r="J422" s="531"/>
      <c r="K422" s="532"/>
      <c r="L422" s="704"/>
    </row>
    <row r="423" spans="1:14" ht="12.75" customHeight="1" x14ac:dyDescent="0.2">
      <c r="B423" s="845" t="s">
        <v>27</v>
      </c>
      <c r="C423" s="845"/>
      <c r="D423" s="845"/>
      <c r="E423" s="845"/>
      <c r="F423" s="845"/>
      <c r="I423" s="530"/>
      <c r="J423" s="531"/>
      <c r="K423" s="532"/>
      <c r="L423" s="704"/>
    </row>
    <row r="424" spans="1:14" s="26" customFormat="1" x14ac:dyDescent="0.2">
      <c r="A424" s="390"/>
      <c r="B424" s="541"/>
      <c r="C424" s="541"/>
      <c r="D424" s="541"/>
      <c r="E424" s="541"/>
      <c r="F424" s="541"/>
      <c r="G424" s="528"/>
      <c r="H424" s="529"/>
      <c r="I424" s="530"/>
      <c r="J424" s="531"/>
      <c r="K424" s="532"/>
      <c r="L424" s="704"/>
      <c r="M424" s="525"/>
      <c r="N424" s="390"/>
    </row>
    <row r="425" spans="1:14" s="26" customFormat="1" x14ac:dyDescent="0.2">
      <c r="A425" s="390"/>
      <c r="B425" s="541"/>
      <c r="C425" s="541"/>
      <c r="D425" s="541"/>
      <c r="E425" s="541"/>
      <c r="F425" s="541"/>
      <c r="G425" s="528"/>
      <c r="H425" s="529"/>
      <c r="I425" s="530"/>
      <c r="J425" s="531"/>
      <c r="K425" s="532"/>
      <c r="L425" s="704"/>
      <c r="M425" s="525"/>
      <c r="N425" s="390"/>
    </row>
    <row r="426" spans="1:14" s="26" customFormat="1" ht="52.5" customHeight="1" x14ac:dyDescent="0.2">
      <c r="A426" s="390"/>
      <c r="B426" s="519" t="s">
        <v>758</v>
      </c>
      <c r="C426" s="850" t="s">
        <v>896</v>
      </c>
      <c r="D426" s="850"/>
      <c r="E426" s="850"/>
      <c r="F426" s="850"/>
      <c r="G426" s="528"/>
      <c r="H426" s="529"/>
      <c r="I426" s="530"/>
      <c r="J426" s="531"/>
      <c r="K426" s="532"/>
      <c r="L426" s="704"/>
      <c r="M426" s="525"/>
      <c r="N426" s="390"/>
    </row>
    <row r="427" spans="1:14" s="26" customFormat="1" x14ac:dyDescent="0.2">
      <c r="A427" s="390"/>
      <c r="B427" s="391"/>
      <c r="C427" s="579" t="s">
        <v>133</v>
      </c>
      <c r="D427" s="449" t="s">
        <v>8</v>
      </c>
      <c r="E427" s="580" t="s">
        <v>8</v>
      </c>
      <c r="F427" s="580" t="s">
        <v>8</v>
      </c>
      <c r="G427" s="528"/>
      <c r="H427" s="529"/>
      <c r="I427" s="530"/>
      <c r="J427" s="531"/>
      <c r="K427" s="532"/>
      <c r="L427" s="704"/>
      <c r="M427" s="525"/>
      <c r="N427" s="390"/>
    </row>
    <row r="428" spans="1:14" s="26" customFormat="1" x14ac:dyDescent="0.2">
      <c r="A428" s="390"/>
      <c r="B428" s="393">
        <v>2</v>
      </c>
      <c r="C428" s="394" t="s">
        <v>277</v>
      </c>
      <c r="D428" s="394" t="s">
        <v>45</v>
      </c>
      <c r="E428" s="571">
        <v>59.1</v>
      </c>
      <c r="F428" s="393"/>
      <c r="G428" s="528">
        <f t="shared" ref="G428:G471" si="45">B428*E428*52</f>
        <v>6146.4000000000005</v>
      </c>
      <c r="H428" s="529">
        <f t="shared" ref="H428:H471" si="46">E428*2</f>
        <v>118.2</v>
      </c>
      <c r="I428" s="530">
        <f t="shared" ref="I428:I471" si="47">SUM(G428:H428)</f>
        <v>6264.6</v>
      </c>
      <c r="J428" s="531"/>
      <c r="K428" s="532">
        <f>SUM(I428:J474)</f>
        <v>149269.52000000002</v>
      </c>
      <c r="L428" s="704">
        <f>K428*N$665</f>
        <v>9510.2435053044119</v>
      </c>
      <c r="M428" s="525"/>
      <c r="N428" s="390"/>
    </row>
    <row r="429" spans="1:14" s="26" customFormat="1" x14ac:dyDescent="0.2">
      <c r="A429" s="390"/>
      <c r="B429" s="393">
        <v>2</v>
      </c>
      <c r="C429" s="394" t="s">
        <v>278</v>
      </c>
      <c r="D429" s="394" t="s">
        <v>45</v>
      </c>
      <c r="E429" s="571">
        <v>5.8</v>
      </c>
      <c r="F429" s="393"/>
      <c r="G429" s="528">
        <f t="shared" si="45"/>
        <v>603.19999999999993</v>
      </c>
      <c r="H429" s="529">
        <f t="shared" si="46"/>
        <v>11.6</v>
      </c>
      <c r="I429" s="530">
        <f t="shared" si="47"/>
        <v>614.79999999999995</v>
      </c>
      <c r="J429" s="531"/>
      <c r="K429" s="532"/>
      <c r="L429" s="704"/>
      <c r="M429" s="525"/>
      <c r="N429" s="390"/>
    </row>
    <row r="430" spans="1:14" s="26" customFormat="1" x14ac:dyDescent="0.2">
      <c r="A430" s="390"/>
      <c r="B430" s="393">
        <v>2</v>
      </c>
      <c r="C430" s="394" t="s">
        <v>279</v>
      </c>
      <c r="D430" s="394" t="s">
        <v>45</v>
      </c>
      <c r="E430" s="571">
        <v>21.9</v>
      </c>
      <c r="F430" s="393"/>
      <c r="G430" s="528">
        <f t="shared" si="45"/>
        <v>2277.6</v>
      </c>
      <c r="H430" s="529">
        <f t="shared" si="46"/>
        <v>43.8</v>
      </c>
      <c r="I430" s="530">
        <f t="shared" si="47"/>
        <v>2321.4</v>
      </c>
      <c r="J430" s="531"/>
      <c r="K430" s="532"/>
      <c r="L430" s="704"/>
      <c r="M430" s="525"/>
      <c r="N430" s="390"/>
    </row>
    <row r="431" spans="1:14" s="26" customFormat="1" x14ac:dyDescent="0.2">
      <c r="A431" s="390"/>
      <c r="B431" s="393">
        <v>2</v>
      </c>
      <c r="C431" s="394" t="s">
        <v>280</v>
      </c>
      <c r="D431" s="394" t="s">
        <v>45</v>
      </c>
      <c r="E431" s="571">
        <v>18.8</v>
      </c>
      <c r="F431" s="393"/>
      <c r="G431" s="528">
        <f t="shared" si="45"/>
        <v>1955.2</v>
      </c>
      <c r="H431" s="529">
        <f t="shared" si="46"/>
        <v>37.6</v>
      </c>
      <c r="I431" s="530">
        <f t="shared" si="47"/>
        <v>1992.8</v>
      </c>
      <c r="J431" s="531"/>
      <c r="K431" s="532"/>
      <c r="L431" s="704"/>
      <c r="M431" s="525"/>
      <c r="N431" s="390"/>
    </row>
    <row r="432" spans="1:14" s="26" customFormat="1" x14ac:dyDescent="0.2">
      <c r="A432" s="390"/>
      <c r="B432" s="393">
        <v>2</v>
      </c>
      <c r="C432" s="394" t="s">
        <v>281</v>
      </c>
      <c r="D432" s="394" t="s">
        <v>45</v>
      </c>
      <c r="E432" s="571">
        <v>14.9</v>
      </c>
      <c r="F432" s="393"/>
      <c r="G432" s="528">
        <f t="shared" si="45"/>
        <v>1549.6000000000001</v>
      </c>
      <c r="H432" s="529">
        <f t="shared" si="46"/>
        <v>29.8</v>
      </c>
      <c r="I432" s="530">
        <f t="shared" si="47"/>
        <v>1579.4</v>
      </c>
      <c r="J432" s="531"/>
      <c r="K432" s="532"/>
      <c r="L432" s="704"/>
      <c r="M432" s="525"/>
      <c r="N432" s="390"/>
    </row>
    <row r="433" spans="1:14" s="26" customFormat="1" x14ac:dyDescent="0.2">
      <c r="A433" s="390"/>
      <c r="B433" s="393">
        <v>2</v>
      </c>
      <c r="C433" s="394" t="s">
        <v>282</v>
      </c>
      <c r="D433" s="394" t="s">
        <v>45</v>
      </c>
      <c r="E433" s="571">
        <v>14.9</v>
      </c>
      <c r="F433" s="393"/>
      <c r="G433" s="528">
        <f t="shared" si="45"/>
        <v>1549.6000000000001</v>
      </c>
      <c r="H433" s="529">
        <f t="shared" si="46"/>
        <v>29.8</v>
      </c>
      <c r="I433" s="530">
        <f t="shared" si="47"/>
        <v>1579.4</v>
      </c>
      <c r="J433" s="531"/>
      <c r="K433" s="532"/>
      <c r="L433" s="704"/>
      <c r="M433" s="525"/>
      <c r="N433" s="390"/>
    </row>
    <row r="434" spans="1:14" s="26" customFormat="1" x14ac:dyDescent="0.2">
      <c r="A434" s="390"/>
      <c r="B434" s="400">
        <v>6</v>
      </c>
      <c r="C434" s="609" t="s">
        <v>283</v>
      </c>
      <c r="D434" s="609" t="s">
        <v>16</v>
      </c>
      <c r="E434" s="610">
        <v>11.7</v>
      </c>
      <c r="F434" s="609"/>
      <c r="G434" s="528">
        <f t="shared" si="45"/>
        <v>3650.3999999999996</v>
      </c>
      <c r="H434" s="529">
        <f t="shared" si="46"/>
        <v>23.4</v>
      </c>
      <c r="I434" s="530">
        <f t="shared" si="47"/>
        <v>3673.7999999999997</v>
      </c>
      <c r="J434" s="531"/>
      <c r="K434" s="532"/>
      <c r="L434" s="704"/>
      <c r="M434" s="525"/>
      <c r="N434" s="390"/>
    </row>
    <row r="435" spans="1:14" s="26" customFormat="1" x14ac:dyDescent="0.2">
      <c r="A435" s="390"/>
      <c r="B435" s="400">
        <v>6</v>
      </c>
      <c r="C435" s="609" t="s">
        <v>284</v>
      </c>
      <c r="D435" s="609" t="s">
        <v>16</v>
      </c>
      <c r="E435" s="610">
        <v>11.7</v>
      </c>
      <c r="F435" s="609"/>
      <c r="G435" s="528">
        <f t="shared" si="45"/>
        <v>3650.3999999999996</v>
      </c>
      <c r="H435" s="529">
        <f t="shared" si="46"/>
        <v>23.4</v>
      </c>
      <c r="I435" s="530">
        <f t="shared" si="47"/>
        <v>3673.7999999999997</v>
      </c>
      <c r="J435" s="531"/>
      <c r="K435" s="532"/>
      <c r="L435" s="704"/>
      <c r="M435" s="525"/>
      <c r="N435" s="390"/>
    </row>
    <row r="436" spans="1:14" s="26" customFormat="1" x14ac:dyDescent="0.2">
      <c r="A436" s="390"/>
      <c r="B436" s="400">
        <v>6</v>
      </c>
      <c r="C436" s="609" t="s">
        <v>285</v>
      </c>
      <c r="D436" s="609" t="s">
        <v>16</v>
      </c>
      <c r="E436" s="610">
        <v>37.5</v>
      </c>
      <c r="F436" s="609"/>
      <c r="G436" s="528">
        <f t="shared" si="45"/>
        <v>11700</v>
      </c>
      <c r="H436" s="529">
        <f t="shared" si="46"/>
        <v>75</v>
      </c>
      <c r="I436" s="530">
        <f t="shared" si="47"/>
        <v>11775</v>
      </c>
      <c r="J436" s="531"/>
      <c r="K436" s="532"/>
      <c r="L436" s="704"/>
      <c r="M436" s="525"/>
      <c r="N436" s="390"/>
    </row>
    <row r="437" spans="1:14" s="26" customFormat="1" x14ac:dyDescent="0.2">
      <c r="A437" s="390"/>
      <c r="B437" s="393">
        <v>2</v>
      </c>
      <c r="C437" s="394" t="s">
        <v>286</v>
      </c>
      <c r="D437" s="394" t="s">
        <v>16</v>
      </c>
      <c r="E437" s="571">
        <v>5.7</v>
      </c>
      <c r="F437" s="393"/>
      <c r="G437" s="528">
        <f t="shared" si="45"/>
        <v>592.80000000000007</v>
      </c>
      <c r="H437" s="529">
        <f t="shared" si="46"/>
        <v>11.4</v>
      </c>
      <c r="I437" s="530">
        <f t="shared" si="47"/>
        <v>604.20000000000005</v>
      </c>
      <c r="J437" s="531"/>
      <c r="K437" s="532"/>
      <c r="L437" s="704"/>
      <c r="M437" s="525"/>
      <c r="N437" s="390"/>
    </row>
    <row r="438" spans="1:14" s="26" customFormat="1" x14ac:dyDescent="0.2">
      <c r="A438" s="390"/>
      <c r="B438" s="400">
        <v>6</v>
      </c>
      <c r="C438" s="609" t="s">
        <v>287</v>
      </c>
      <c r="D438" s="609" t="s">
        <v>16</v>
      </c>
      <c r="E438" s="610">
        <v>33.299999999999997</v>
      </c>
      <c r="F438" s="400"/>
      <c r="G438" s="528">
        <f t="shared" si="45"/>
        <v>10389.599999999999</v>
      </c>
      <c r="H438" s="529">
        <f t="shared" si="46"/>
        <v>66.599999999999994</v>
      </c>
      <c r="I438" s="530">
        <f t="shared" si="47"/>
        <v>10456.199999999999</v>
      </c>
      <c r="J438" s="531"/>
      <c r="K438" s="532"/>
      <c r="L438" s="704"/>
      <c r="M438" s="525"/>
      <c r="N438" s="390"/>
    </row>
    <row r="439" spans="1:14" s="26" customFormat="1" x14ac:dyDescent="0.2">
      <c r="A439" s="390"/>
      <c r="B439" s="393">
        <v>2</v>
      </c>
      <c r="C439" s="394" t="s">
        <v>288</v>
      </c>
      <c r="D439" s="394" t="s">
        <v>45</v>
      </c>
      <c r="E439" s="571">
        <v>14.3</v>
      </c>
      <c r="F439" s="393"/>
      <c r="G439" s="528">
        <f t="shared" si="45"/>
        <v>1487.2</v>
      </c>
      <c r="H439" s="529">
        <f t="shared" si="46"/>
        <v>28.6</v>
      </c>
      <c r="I439" s="530">
        <f t="shared" si="47"/>
        <v>1515.8</v>
      </c>
      <c r="J439" s="531"/>
      <c r="K439" s="532"/>
      <c r="L439" s="704"/>
      <c r="M439" s="525"/>
      <c r="N439" s="390"/>
    </row>
    <row r="440" spans="1:14" s="26" customFormat="1" x14ac:dyDescent="0.2">
      <c r="A440" s="390"/>
      <c r="B440" s="393">
        <v>2</v>
      </c>
      <c r="C440" s="394" t="s">
        <v>289</v>
      </c>
      <c r="D440" s="394" t="s">
        <v>45</v>
      </c>
      <c r="E440" s="394">
        <v>2.8</v>
      </c>
      <c r="F440" s="394"/>
      <c r="G440" s="528">
        <f t="shared" si="45"/>
        <v>291.2</v>
      </c>
      <c r="H440" s="529">
        <f t="shared" si="46"/>
        <v>5.6</v>
      </c>
      <c r="I440" s="530">
        <f t="shared" si="47"/>
        <v>296.8</v>
      </c>
      <c r="J440" s="531"/>
      <c r="K440" s="532"/>
      <c r="L440" s="704"/>
      <c r="M440" s="525"/>
      <c r="N440" s="390"/>
    </row>
    <row r="441" spans="1:14" s="26" customFormat="1" x14ac:dyDescent="0.2">
      <c r="A441" s="390"/>
      <c r="B441" s="393">
        <v>2</v>
      </c>
      <c r="C441" s="394" t="s">
        <v>290</v>
      </c>
      <c r="D441" s="394" t="s">
        <v>45</v>
      </c>
      <c r="E441" s="571">
        <v>10.8</v>
      </c>
      <c r="F441" s="393"/>
      <c r="G441" s="528">
        <f t="shared" si="45"/>
        <v>1123.2</v>
      </c>
      <c r="H441" s="529">
        <f t="shared" si="46"/>
        <v>21.6</v>
      </c>
      <c r="I441" s="530">
        <f t="shared" si="47"/>
        <v>1144.8</v>
      </c>
      <c r="J441" s="531"/>
      <c r="K441" s="532"/>
      <c r="L441" s="704"/>
      <c r="M441" s="525"/>
      <c r="N441" s="390"/>
    </row>
    <row r="442" spans="1:14" s="26" customFormat="1" x14ac:dyDescent="0.2">
      <c r="A442" s="390"/>
      <c r="B442" s="393">
        <v>2</v>
      </c>
      <c r="C442" s="394" t="s">
        <v>291</v>
      </c>
      <c r="D442" s="394" t="s">
        <v>45</v>
      </c>
      <c r="E442" s="571">
        <v>23.5</v>
      </c>
      <c r="F442" s="393"/>
      <c r="G442" s="528">
        <f t="shared" si="45"/>
        <v>2444</v>
      </c>
      <c r="H442" s="529">
        <f t="shared" si="46"/>
        <v>47</v>
      </c>
      <c r="I442" s="530">
        <f t="shared" si="47"/>
        <v>2491</v>
      </c>
      <c r="J442" s="531"/>
      <c r="K442" s="532"/>
      <c r="L442" s="704"/>
      <c r="M442" s="525"/>
      <c r="N442" s="390"/>
    </row>
    <row r="443" spans="1:14" s="26" customFormat="1" x14ac:dyDescent="0.2">
      <c r="A443" s="390"/>
      <c r="B443" s="393">
        <v>2</v>
      </c>
      <c r="C443" s="394" t="s">
        <v>292</v>
      </c>
      <c r="D443" s="394" t="s">
        <v>45</v>
      </c>
      <c r="E443" s="571">
        <v>20.100000000000001</v>
      </c>
      <c r="F443" s="393"/>
      <c r="G443" s="528">
        <f t="shared" si="45"/>
        <v>2090.4</v>
      </c>
      <c r="H443" s="529">
        <f t="shared" si="46"/>
        <v>40.200000000000003</v>
      </c>
      <c r="I443" s="530">
        <f t="shared" si="47"/>
        <v>2130.6</v>
      </c>
      <c r="J443" s="531"/>
      <c r="K443" s="532"/>
      <c r="L443" s="704"/>
      <c r="M443" s="525"/>
      <c r="N443" s="390"/>
    </row>
    <row r="444" spans="1:14" s="26" customFormat="1" x14ac:dyDescent="0.2">
      <c r="A444" s="390"/>
      <c r="B444" s="393">
        <v>2</v>
      </c>
      <c r="C444" s="394" t="s">
        <v>293</v>
      </c>
      <c r="D444" s="394" t="s">
        <v>45</v>
      </c>
      <c r="E444" s="571">
        <v>20</v>
      </c>
      <c r="F444" s="393"/>
      <c r="G444" s="528">
        <f t="shared" si="45"/>
        <v>2080</v>
      </c>
      <c r="H444" s="529">
        <f t="shared" si="46"/>
        <v>40</v>
      </c>
      <c r="I444" s="530">
        <f t="shared" si="47"/>
        <v>2120</v>
      </c>
      <c r="J444" s="531"/>
      <c r="K444" s="532"/>
      <c r="L444" s="704"/>
      <c r="M444" s="525"/>
      <c r="N444" s="390"/>
    </row>
    <row r="445" spans="1:14" s="26" customFormat="1" x14ac:dyDescent="0.2">
      <c r="A445" s="390"/>
      <c r="B445" s="393">
        <v>2</v>
      </c>
      <c r="C445" s="394" t="s">
        <v>294</v>
      </c>
      <c r="D445" s="394" t="s">
        <v>45</v>
      </c>
      <c r="E445" s="571">
        <v>19.600000000000001</v>
      </c>
      <c r="F445" s="393"/>
      <c r="G445" s="528">
        <f t="shared" si="45"/>
        <v>2038.4</v>
      </c>
      <c r="H445" s="529">
        <f t="shared" si="46"/>
        <v>39.200000000000003</v>
      </c>
      <c r="I445" s="530">
        <f t="shared" si="47"/>
        <v>2077.6</v>
      </c>
      <c r="J445" s="531"/>
      <c r="K445" s="532"/>
      <c r="L445" s="704"/>
      <c r="M445" s="525"/>
      <c r="N445" s="390"/>
    </row>
    <row r="446" spans="1:14" s="26" customFormat="1" x14ac:dyDescent="0.2">
      <c r="A446" s="390"/>
      <c r="B446" s="393">
        <v>2</v>
      </c>
      <c r="C446" s="394" t="s">
        <v>295</v>
      </c>
      <c r="D446" s="394" t="s">
        <v>45</v>
      </c>
      <c r="E446" s="571">
        <v>20.100000000000001</v>
      </c>
      <c r="F446" s="393"/>
      <c r="G446" s="528">
        <f t="shared" si="45"/>
        <v>2090.4</v>
      </c>
      <c r="H446" s="529">
        <f t="shared" si="46"/>
        <v>40.200000000000003</v>
      </c>
      <c r="I446" s="530">
        <f t="shared" si="47"/>
        <v>2130.6</v>
      </c>
      <c r="J446" s="531"/>
      <c r="K446" s="532"/>
      <c r="L446" s="704"/>
      <c r="M446" s="525"/>
      <c r="N446" s="390"/>
    </row>
    <row r="447" spans="1:14" s="26" customFormat="1" x14ac:dyDescent="0.2">
      <c r="A447" s="390"/>
      <c r="B447" s="400">
        <v>6</v>
      </c>
      <c r="C447" s="609" t="s">
        <v>296</v>
      </c>
      <c r="D447" s="609" t="s">
        <v>297</v>
      </c>
      <c r="E447" s="610">
        <v>5.3</v>
      </c>
      <c r="F447" s="400"/>
      <c r="G447" s="528">
        <f t="shared" si="45"/>
        <v>1653.6</v>
      </c>
      <c r="H447" s="529">
        <f t="shared" si="46"/>
        <v>10.6</v>
      </c>
      <c r="I447" s="530">
        <f t="shared" si="47"/>
        <v>1664.1999999999998</v>
      </c>
      <c r="J447" s="531"/>
      <c r="K447" s="532"/>
      <c r="L447" s="704"/>
      <c r="M447" s="525"/>
      <c r="N447" s="390"/>
    </row>
    <row r="448" spans="1:14" s="26" customFormat="1" x14ac:dyDescent="0.2">
      <c r="A448" s="390"/>
      <c r="B448" s="393">
        <v>2</v>
      </c>
      <c r="C448" s="394" t="s">
        <v>298</v>
      </c>
      <c r="D448" s="394" t="s">
        <v>16</v>
      </c>
      <c r="E448" s="571">
        <v>9.5</v>
      </c>
      <c r="F448" s="393"/>
      <c r="G448" s="528">
        <f t="shared" si="45"/>
        <v>988</v>
      </c>
      <c r="H448" s="529">
        <f t="shared" si="46"/>
        <v>19</v>
      </c>
      <c r="I448" s="530">
        <f t="shared" si="47"/>
        <v>1007</v>
      </c>
      <c r="J448" s="531"/>
      <c r="K448" s="532"/>
      <c r="L448" s="704"/>
      <c r="M448" s="525"/>
      <c r="N448" s="390"/>
    </row>
    <row r="449" spans="1:14" s="26" customFormat="1" x14ac:dyDescent="0.2">
      <c r="A449" s="390"/>
      <c r="B449" s="393">
        <v>2</v>
      </c>
      <c r="C449" s="394" t="s">
        <v>299</v>
      </c>
      <c r="D449" s="394" t="s">
        <v>16</v>
      </c>
      <c r="E449" s="571">
        <v>9.5</v>
      </c>
      <c r="F449" s="393"/>
      <c r="G449" s="528">
        <f t="shared" si="45"/>
        <v>988</v>
      </c>
      <c r="H449" s="529">
        <f t="shared" si="46"/>
        <v>19</v>
      </c>
      <c r="I449" s="530">
        <f t="shared" si="47"/>
        <v>1007</v>
      </c>
      <c r="J449" s="531"/>
      <c r="K449" s="532"/>
      <c r="L449" s="704"/>
      <c r="M449" s="525"/>
      <c r="N449" s="390"/>
    </row>
    <row r="450" spans="1:14" s="26" customFormat="1" x14ac:dyDescent="0.2">
      <c r="A450" s="390"/>
      <c r="B450" s="393">
        <v>2</v>
      </c>
      <c r="C450" s="394" t="s">
        <v>300</v>
      </c>
      <c r="D450" s="394" t="s">
        <v>45</v>
      </c>
      <c r="E450" s="571">
        <v>16.899999999999999</v>
      </c>
      <c r="F450" s="393"/>
      <c r="G450" s="528">
        <f t="shared" si="45"/>
        <v>1757.6</v>
      </c>
      <c r="H450" s="529">
        <f t="shared" si="46"/>
        <v>33.799999999999997</v>
      </c>
      <c r="I450" s="530">
        <f t="shared" si="47"/>
        <v>1791.3999999999999</v>
      </c>
      <c r="J450" s="531"/>
      <c r="K450" s="532"/>
      <c r="L450" s="704"/>
      <c r="M450" s="525"/>
      <c r="N450" s="390"/>
    </row>
    <row r="451" spans="1:14" s="26" customFormat="1" x14ac:dyDescent="0.2">
      <c r="A451" s="390"/>
      <c r="B451" s="393">
        <v>2</v>
      </c>
      <c r="C451" s="394" t="s">
        <v>301</v>
      </c>
      <c r="D451" s="394" t="s">
        <v>45</v>
      </c>
      <c r="E451" s="571">
        <v>9.1</v>
      </c>
      <c r="F451" s="393"/>
      <c r="G451" s="528">
        <f t="shared" si="45"/>
        <v>946.4</v>
      </c>
      <c r="H451" s="529">
        <f t="shared" si="46"/>
        <v>18.2</v>
      </c>
      <c r="I451" s="530">
        <f t="shared" si="47"/>
        <v>964.6</v>
      </c>
      <c r="J451" s="531"/>
      <c r="K451" s="532"/>
      <c r="L451" s="704"/>
      <c r="M451" s="525"/>
      <c r="N451" s="390"/>
    </row>
    <row r="452" spans="1:14" s="26" customFormat="1" x14ac:dyDescent="0.2">
      <c r="A452" s="390"/>
      <c r="B452" s="393">
        <v>2</v>
      </c>
      <c r="C452" s="394" t="s">
        <v>302</v>
      </c>
      <c r="D452" s="394" t="s">
        <v>45</v>
      </c>
      <c r="E452" s="571">
        <v>4.9000000000000004</v>
      </c>
      <c r="F452" s="393"/>
      <c r="G452" s="528">
        <f t="shared" si="45"/>
        <v>509.6</v>
      </c>
      <c r="H452" s="529">
        <f t="shared" si="46"/>
        <v>9.8000000000000007</v>
      </c>
      <c r="I452" s="530">
        <f t="shared" si="47"/>
        <v>519.4</v>
      </c>
      <c r="J452" s="531"/>
      <c r="K452" s="532"/>
      <c r="L452" s="704"/>
      <c r="M452" s="525"/>
      <c r="N452" s="390"/>
    </row>
    <row r="453" spans="1:14" s="26" customFormat="1" x14ac:dyDescent="0.2">
      <c r="A453" s="390"/>
      <c r="B453" s="392">
        <v>1</v>
      </c>
      <c r="C453" s="611" t="s">
        <v>289</v>
      </c>
      <c r="D453" s="611" t="s">
        <v>303</v>
      </c>
      <c r="E453" s="612">
        <v>17</v>
      </c>
      <c r="F453" s="392"/>
      <c r="G453" s="528">
        <f t="shared" si="45"/>
        <v>884</v>
      </c>
      <c r="H453" s="529">
        <f t="shared" si="46"/>
        <v>34</v>
      </c>
      <c r="I453" s="530">
        <f t="shared" si="47"/>
        <v>918</v>
      </c>
      <c r="J453" s="531"/>
      <c r="K453" s="532"/>
      <c r="L453" s="704"/>
      <c r="M453" s="525"/>
      <c r="N453" s="390"/>
    </row>
    <row r="454" spans="1:14" s="26" customFormat="1" x14ac:dyDescent="0.2">
      <c r="A454" s="390"/>
      <c r="B454" s="400">
        <v>6</v>
      </c>
      <c r="C454" s="609" t="s">
        <v>304</v>
      </c>
      <c r="D454" s="609" t="s">
        <v>16</v>
      </c>
      <c r="E454" s="610">
        <v>27</v>
      </c>
      <c r="F454" s="609"/>
      <c r="G454" s="528">
        <f t="shared" si="45"/>
        <v>8424</v>
      </c>
      <c r="H454" s="529">
        <f t="shared" si="46"/>
        <v>54</v>
      </c>
      <c r="I454" s="530">
        <f t="shared" si="47"/>
        <v>8478</v>
      </c>
      <c r="J454" s="531"/>
      <c r="K454" s="532"/>
      <c r="L454" s="704"/>
      <c r="M454" s="525"/>
      <c r="N454" s="390"/>
    </row>
    <row r="455" spans="1:14" s="26" customFormat="1" x14ac:dyDescent="0.2">
      <c r="A455" s="390"/>
      <c r="B455" s="400">
        <v>6</v>
      </c>
      <c r="C455" s="609" t="s">
        <v>15</v>
      </c>
      <c r="D455" s="609" t="s">
        <v>16</v>
      </c>
      <c r="E455" s="610">
        <v>2.5</v>
      </c>
      <c r="F455" s="609"/>
      <c r="G455" s="528">
        <f t="shared" si="45"/>
        <v>780</v>
      </c>
      <c r="H455" s="529">
        <f t="shared" si="46"/>
        <v>5</v>
      </c>
      <c r="I455" s="530">
        <f t="shared" si="47"/>
        <v>785</v>
      </c>
      <c r="J455" s="531"/>
      <c r="K455" s="532"/>
      <c r="L455" s="704"/>
      <c r="M455" s="525"/>
      <c r="N455" s="390"/>
    </row>
    <row r="456" spans="1:14" s="26" customFormat="1" x14ac:dyDescent="0.2">
      <c r="A456" s="390"/>
      <c r="B456" s="400">
        <v>6</v>
      </c>
      <c r="C456" s="609" t="s">
        <v>305</v>
      </c>
      <c r="D456" s="609" t="s">
        <v>16</v>
      </c>
      <c r="E456" s="610">
        <v>2.5</v>
      </c>
      <c r="F456" s="609"/>
      <c r="G456" s="528">
        <f t="shared" si="45"/>
        <v>780</v>
      </c>
      <c r="H456" s="529">
        <f t="shared" si="46"/>
        <v>5</v>
      </c>
      <c r="I456" s="530">
        <f t="shared" si="47"/>
        <v>785</v>
      </c>
      <c r="J456" s="531"/>
      <c r="K456" s="532"/>
      <c r="L456" s="704"/>
      <c r="M456" s="525"/>
      <c r="N456" s="390"/>
    </row>
    <row r="457" spans="1:14" s="26" customFormat="1" x14ac:dyDescent="0.2">
      <c r="A457" s="390"/>
      <c r="B457" s="400">
        <v>6</v>
      </c>
      <c r="C457" s="609" t="s">
        <v>305</v>
      </c>
      <c r="D457" s="609" t="s">
        <v>16</v>
      </c>
      <c r="E457" s="610">
        <v>2.5</v>
      </c>
      <c r="F457" s="609"/>
      <c r="G457" s="528">
        <f t="shared" si="45"/>
        <v>780</v>
      </c>
      <c r="H457" s="529">
        <f t="shared" si="46"/>
        <v>5</v>
      </c>
      <c r="I457" s="530">
        <f t="shared" si="47"/>
        <v>785</v>
      </c>
      <c r="J457" s="531"/>
      <c r="K457" s="532"/>
      <c r="L457" s="704"/>
      <c r="M457" s="525"/>
      <c r="N457" s="390"/>
    </row>
    <row r="458" spans="1:14" s="26" customFormat="1" x14ac:dyDescent="0.2">
      <c r="A458" s="390"/>
      <c r="B458" s="400">
        <v>6</v>
      </c>
      <c r="C458" s="609" t="s">
        <v>306</v>
      </c>
      <c r="D458" s="609" t="s">
        <v>16</v>
      </c>
      <c r="E458" s="610">
        <v>26</v>
      </c>
      <c r="F458" s="609"/>
      <c r="G458" s="528">
        <f t="shared" si="45"/>
        <v>8112</v>
      </c>
      <c r="H458" s="529">
        <f t="shared" si="46"/>
        <v>52</v>
      </c>
      <c r="I458" s="530">
        <f t="shared" si="47"/>
        <v>8164</v>
      </c>
      <c r="J458" s="531"/>
      <c r="K458" s="532"/>
      <c r="L458" s="704"/>
      <c r="M458" s="525"/>
      <c r="N458" s="390"/>
    </row>
    <row r="459" spans="1:14" s="26" customFormat="1" x14ac:dyDescent="0.2">
      <c r="A459" s="390"/>
      <c r="B459" s="400">
        <v>6</v>
      </c>
      <c r="C459" s="609" t="s">
        <v>307</v>
      </c>
      <c r="D459" s="609" t="s">
        <v>16</v>
      </c>
      <c r="E459" s="610">
        <v>5.3</v>
      </c>
      <c r="F459" s="609"/>
      <c r="G459" s="528">
        <f t="shared" si="45"/>
        <v>1653.6</v>
      </c>
      <c r="H459" s="529">
        <f t="shared" si="46"/>
        <v>10.6</v>
      </c>
      <c r="I459" s="530">
        <f t="shared" si="47"/>
        <v>1664.1999999999998</v>
      </c>
      <c r="J459" s="531"/>
      <c r="K459" s="532"/>
      <c r="L459" s="704"/>
      <c r="M459" s="525"/>
      <c r="N459" s="390"/>
    </row>
    <row r="460" spans="1:14" s="26" customFormat="1" x14ac:dyDescent="0.2">
      <c r="A460" s="390"/>
      <c r="B460" s="400">
        <v>6</v>
      </c>
      <c r="C460" s="609" t="s">
        <v>305</v>
      </c>
      <c r="D460" s="609" t="s">
        <v>16</v>
      </c>
      <c r="E460" s="610">
        <v>2.8</v>
      </c>
      <c r="F460" s="609"/>
      <c r="G460" s="528">
        <f t="shared" si="45"/>
        <v>873.59999999999991</v>
      </c>
      <c r="H460" s="529">
        <f t="shared" si="46"/>
        <v>5.6</v>
      </c>
      <c r="I460" s="530">
        <f t="shared" si="47"/>
        <v>879.19999999999993</v>
      </c>
      <c r="J460" s="531"/>
      <c r="K460" s="532"/>
      <c r="L460" s="704"/>
      <c r="M460" s="525"/>
      <c r="N460" s="390"/>
    </row>
    <row r="461" spans="1:14" s="26" customFormat="1" x14ac:dyDescent="0.2">
      <c r="A461" s="390"/>
      <c r="B461" s="400">
        <v>6</v>
      </c>
      <c r="C461" s="609" t="s">
        <v>15</v>
      </c>
      <c r="D461" s="609" t="s">
        <v>16</v>
      </c>
      <c r="E461" s="610">
        <v>2.8</v>
      </c>
      <c r="F461" s="609"/>
      <c r="G461" s="528">
        <f t="shared" si="45"/>
        <v>873.59999999999991</v>
      </c>
      <c r="H461" s="529">
        <f t="shared" si="46"/>
        <v>5.6</v>
      </c>
      <c r="I461" s="530">
        <f t="shared" si="47"/>
        <v>879.19999999999993</v>
      </c>
      <c r="J461" s="531"/>
      <c r="K461" s="532"/>
      <c r="L461" s="704"/>
      <c r="M461" s="525"/>
      <c r="N461" s="390"/>
    </row>
    <row r="462" spans="1:14" s="26" customFormat="1" x14ac:dyDescent="0.2">
      <c r="A462" s="390"/>
      <c r="B462" s="400">
        <v>6</v>
      </c>
      <c r="C462" s="609" t="s">
        <v>308</v>
      </c>
      <c r="D462" s="609" t="s">
        <v>16</v>
      </c>
      <c r="E462" s="610">
        <v>7.6</v>
      </c>
      <c r="F462" s="609"/>
      <c r="G462" s="528">
        <f t="shared" si="45"/>
        <v>2371.1999999999998</v>
      </c>
      <c r="H462" s="529">
        <f t="shared" si="46"/>
        <v>15.2</v>
      </c>
      <c r="I462" s="530">
        <f t="shared" si="47"/>
        <v>2386.3999999999996</v>
      </c>
      <c r="J462" s="531"/>
      <c r="K462" s="532"/>
      <c r="L462" s="704"/>
      <c r="M462" s="525"/>
      <c r="N462" s="390"/>
    </row>
    <row r="463" spans="1:14" s="26" customFormat="1" x14ac:dyDescent="0.2">
      <c r="A463" s="390"/>
      <c r="B463" s="400">
        <v>6</v>
      </c>
      <c r="C463" s="609" t="s">
        <v>309</v>
      </c>
      <c r="D463" s="609" t="s">
        <v>16</v>
      </c>
      <c r="E463" s="610">
        <v>9.6999999999999993</v>
      </c>
      <c r="F463" s="609"/>
      <c r="G463" s="528">
        <f t="shared" si="45"/>
        <v>3026.3999999999996</v>
      </c>
      <c r="H463" s="529">
        <f t="shared" si="46"/>
        <v>19.399999999999999</v>
      </c>
      <c r="I463" s="530">
        <f t="shared" si="47"/>
        <v>3045.7999999999997</v>
      </c>
      <c r="J463" s="531"/>
      <c r="K463" s="532"/>
      <c r="L463" s="704"/>
      <c r="M463" s="525"/>
      <c r="N463" s="390"/>
    </row>
    <row r="464" spans="1:14" s="26" customFormat="1" x14ac:dyDescent="0.2">
      <c r="A464" s="390"/>
      <c r="B464" s="400">
        <v>6</v>
      </c>
      <c r="C464" s="609" t="s">
        <v>137</v>
      </c>
      <c r="D464" s="609" t="s">
        <v>16</v>
      </c>
      <c r="E464" s="609">
        <v>12.4</v>
      </c>
      <c r="F464" s="609"/>
      <c r="G464" s="528">
        <f t="shared" si="45"/>
        <v>3868.8</v>
      </c>
      <c r="H464" s="529">
        <f t="shared" si="46"/>
        <v>24.8</v>
      </c>
      <c r="I464" s="530">
        <f t="shared" si="47"/>
        <v>3893.6000000000004</v>
      </c>
      <c r="J464" s="531"/>
      <c r="K464" s="532"/>
      <c r="L464" s="704"/>
      <c r="M464" s="525"/>
      <c r="N464" s="390"/>
    </row>
    <row r="465" spans="1:14" s="26" customFormat="1" x14ac:dyDescent="0.2">
      <c r="A465" s="390"/>
      <c r="B465" s="400">
        <v>6</v>
      </c>
      <c r="C465" s="609" t="s">
        <v>117</v>
      </c>
      <c r="D465" s="609" t="s">
        <v>16</v>
      </c>
      <c r="E465" s="610">
        <v>123</v>
      </c>
      <c r="F465" s="609"/>
      <c r="G465" s="528">
        <f t="shared" si="45"/>
        <v>38376</v>
      </c>
      <c r="H465" s="529">
        <f t="shared" si="46"/>
        <v>246</v>
      </c>
      <c r="I465" s="530">
        <f t="shared" si="47"/>
        <v>38622</v>
      </c>
      <c r="J465" s="531"/>
      <c r="K465" s="448"/>
      <c r="L465" s="704"/>
      <c r="M465" s="525"/>
      <c r="N465" s="390"/>
    </row>
    <row r="466" spans="1:14" s="26" customFormat="1" x14ac:dyDescent="0.2">
      <c r="A466" s="390"/>
      <c r="B466" s="392">
        <v>1</v>
      </c>
      <c r="C466" s="611" t="s">
        <v>310</v>
      </c>
      <c r="D466" s="611" t="s">
        <v>8</v>
      </c>
      <c r="E466" s="612">
        <v>6.8</v>
      </c>
      <c r="F466" s="392"/>
      <c r="G466" s="528">
        <f t="shared" si="45"/>
        <v>353.59999999999997</v>
      </c>
      <c r="H466" s="529">
        <f t="shared" si="46"/>
        <v>13.6</v>
      </c>
      <c r="I466" s="530">
        <f t="shared" si="47"/>
        <v>367.2</v>
      </c>
      <c r="J466" s="531"/>
      <c r="K466" s="448"/>
      <c r="L466" s="704"/>
      <c r="M466" s="525"/>
      <c r="N466" s="390"/>
    </row>
    <row r="467" spans="1:14" s="26" customFormat="1" x14ac:dyDescent="0.2">
      <c r="A467" s="390"/>
      <c r="B467" s="388">
        <v>0.5</v>
      </c>
      <c r="C467" s="613" t="s">
        <v>311</v>
      </c>
      <c r="D467" s="614" t="s">
        <v>8</v>
      </c>
      <c r="E467" s="615">
        <v>277</v>
      </c>
      <c r="F467" s="613"/>
      <c r="G467" s="528">
        <f t="shared" si="45"/>
        <v>7202</v>
      </c>
      <c r="H467" s="529">
        <f t="shared" si="46"/>
        <v>554</v>
      </c>
      <c r="I467" s="530">
        <f t="shared" si="47"/>
        <v>7756</v>
      </c>
      <c r="J467" s="531"/>
      <c r="K467" s="448"/>
      <c r="L467" s="704"/>
      <c r="M467" s="525"/>
      <c r="N467" s="390"/>
    </row>
    <row r="468" spans="1:14" s="26" customFormat="1" x14ac:dyDescent="0.2">
      <c r="A468" s="390"/>
      <c r="B468" s="388">
        <v>0.5</v>
      </c>
      <c r="C468" s="613" t="s">
        <v>117</v>
      </c>
      <c r="D468" s="614" t="s">
        <v>312</v>
      </c>
      <c r="E468" s="615">
        <v>9.6999999999999993</v>
      </c>
      <c r="F468" s="613"/>
      <c r="G468" s="528">
        <f t="shared" si="45"/>
        <v>252.2</v>
      </c>
      <c r="H468" s="529">
        <f t="shared" si="46"/>
        <v>19.399999999999999</v>
      </c>
      <c r="I468" s="530">
        <f t="shared" si="47"/>
        <v>271.59999999999997</v>
      </c>
      <c r="J468" s="531"/>
      <c r="K468" s="448"/>
      <c r="L468" s="704"/>
      <c r="M468" s="525"/>
      <c r="N468" s="390"/>
    </row>
    <row r="469" spans="1:14" s="26" customFormat="1" x14ac:dyDescent="0.2">
      <c r="A469" s="390"/>
      <c r="B469" s="388">
        <v>0.5</v>
      </c>
      <c r="C469" s="613" t="s">
        <v>137</v>
      </c>
      <c r="D469" s="614" t="s">
        <v>312</v>
      </c>
      <c r="E469" s="615">
        <v>43.2</v>
      </c>
      <c r="F469" s="613"/>
      <c r="G469" s="528">
        <f t="shared" si="45"/>
        <v>1123.2</v>
      </c>
      <c r="H469" s="529">
        <f t="shared" si="46"/>
        <v>86.4</v>
      </c>
      <c r="I469" s="530">
        <f t="shared" si="47"/>
        <v>1209.6000000000001</v>
      </c>
      <c r="J469" s="531"/>
      <c r="K469" s="448"/>
      <c r="L469" s="704"/>
      <c r="M469" s="525"/>
      <c r="N469" s="390"/>
    </row>
    <row r="470" spans="1:14" s="26" customFormat="1" x14ac:dyDescent="0.2">
      <c r="A470" s="390"/>
      <c r="B470" s="388">
        <v>0.5</v>
      </c>
      <c r="C470" s="613" t="s">
        <v>313</v>
      </c>
      <c r="D470" s="614" t="s">
        <v>312</v>
      </c>
      <c r="E470" s="615">
        <v>5.9</v>
      </c>
      <c r="F470" s="613"/>
      <c r="G470" s="528">
        <f t="shared" si="45"/>
        <v>153.4</v>
      </c>
      <c r="H470" s="529">
        <f t="shared" si="46"/>
        <v>11.8</v>
      </c>
      <c r="I470" s="530">
        <f t="shared" si="47"/>
        <v>165.20000000000002</v>
      </c>
      <c r="J470" s="531"/>
      <c r="K470" s="448"/>
      <c r="L470" s="704"/>
      <c r="M470" s="525"/>
      <c r="N470" s="390"/>
    </row>
    <row r="471" spans="1:14" s="26" customFormat="1" x14ac:dyDescent="0.2">
      <c r="A471" s="390"/>
      <c r="B471" s="388">
        <v>0.5</v>
      </c>
      <c r="C471" s="613" t="s">
        <v>314</v>
      </c>
      <c r="D471" s="614" t="s">
        <v>312</v>
      </c>
      <c r="E471" s="615">
        <v>52.2</v>
      </c>
      <c r="F471" s="613"/>
      <c r="G471" s="528">
        <f t="shared" si="45"/>
        <v>1357.2</v>
      </c>
      <c r="H471" s="529">
        <f t="shared" si="46"/>
        <v>104.4</v>
      </c>
      <c r="I471" s="530">
        <f t="shared" si="47"/>
        <v>1461.6000000000001</v>
      </c>
      <c r="J471" s="531"/>
      <c r="K471" s="448"/>
      <c r="L471" s="704"/>
      <c r="M471" s="525"/>
      <c r="N471" s="390"/>
    </row>
    <row r="472" spans="1:14" s="26" customFormat="1" x14ac:dyDescent="0.2">
      <c r="A472" s="390"/>
      <c r="B472" s="613"/>
      <c r="C472" s="613" t="s">
        <v>315</v>
      </c>
      <c r="D472" s="615"/>
      <c r="E472" s="613"/>
      <c r="F472" s="613">
        <v>8.9600000000000009</v>
      </c>
      <c r="G472" s="448"/>
      <c r="H472" s="524"/>
      <c r="I472" s="616"/>
      <c r="J472" s="617">
        <f>F472*6</f>
        <v>53.760000000000005</v>
      </c>
      <c r="K472" s="618"/>
      <c r="L472" s="704"/>
      <c r="M472" s="525"/>
      <c r="N472" s="390"/>
    </row>
    <row r="473" spans="1:14" s="26" customFormat="1" x14ac:dyDescent="0.2">
      <c r="A473" s="390"/>
      <c r="B473" s="388"/>
      <c r="C473" s="613" t="s">
        <v>316</v>
      </c>
      <c r="D473" s="613"/>
      <c r="E473" s="619"/>
      <c r="F473" s="619">
        <v>166.4</v>
      </c>
      <c r="G473" s="448"/>
      <c r="H473" s="524"/>
      <c r="I473" s="616"/>
      <c r="J473" s="617">
        <f t="shared" ref="J473:J474" si="48">F473*6</f>
        <v>998.40000000000009</v>
      </c>
      <c r="K473" s="618"/>
      <c r="L473" s="704"/>
      <c r="M473" s="525"/>
      <c r="N473" s="390"/>
    </row>
    <row r="474" spans="1:14" s="26" customFormat="1" x14ac:dyDescent="0.2">
      <c r="A474" s="390"/>
      <c r="B474" s="388"/>
      <c r="C474" s="613" t="s">
        <v>317</v>
      </c>
      <c r="D474" s="613"/>
      <c r="E474" s="619"/>
      <c r="F474" s="619">
        <v>50.76</v>
      </c>
      <c r="G474" s="448"/>
      <c r="H474" s="524"/>
      <c r="I474" s="616"/>
      <c r="J474" s="617">
        <f t="shared" si="48"/>
        <v>304.56</v>
      </c>
      <c r="K474" s="618"/>
      <c r="L474" s="704"/>
      <c r="M474" s="525"/>
      <c r="N474" s="390"/>
    </row>
    <row r="475" spans="1:14" s="26" customFormat="1" x14ac:dyDescent="0.2">
      <c r="A475" s="390"/>
      <c r="B475" s="391"/>
      <c r="C475" s="538" t="s">
        <v>20</v>
      </c>
      <c r="D475" s="538"/>
      <c r="E475" s="539">
        <f>SUM(E428:E471)</f>
        <v>1057.6000000000001</v>
      </c>
      <c r="F475" s="539">
        <f>SUM(F472:F474)</f>
        <v>226.12</v>
      </c>
      <c r="G475" s="448"/>
      <c r="H475" s="524"/>
      <c r="I475" s="616"/>
      <c r="J475" s="620"/>
      <c r="K475" s="618"/>
      <c r="L475" s="704"/>
      <c r="M475" s="525"/>
      <c r="N475" s="390"/>
    </row>
    <row r="476" spans="1:14" s="26" customFormat="1" x14ac:dyDescent="0.2">
      <c r="A476" s="390"/>
      <c r="B476" s="391"/>
      <c r="C476" s="538"/>
      <c r="D476" s="538"/>
      <c r="E476" s="557"/>
      <c r="F476" s="557"/>
      <c r="G476" s="448"/>
      <c r="H476" s="524"/>
      <c r="I476" s="616"/>
      <c r="J476" s="620"/>
      <c r="K476" s="618"/>
      <c r="L476" s="704"/>
      <c r="M476" s="525"/>
      <c r="N476" s="390"/>
    </row>
    <row r="477" spans="1:14" s="26" customFormat="1" x14ac:dyDescent="0.2">
      <c r="A477" s="390"/>
      <c r="B477" s="849" t="s">
        <v>21</v>
      </c>
      <c r="C477" s="849"/>
      <c r="D477" s="849"/>
      <c r="E477" s="849"/>
      <c r="F477" s="849"/>
      <c r="G477" s="448"/>
      <c r="H477" s="524"/>
      <c r="I477" s="616"/>
      <c r="J477" s="620"/>
      <c r="K477" s="618"/>
      <c r="L477" s="704"/>
      <c r="M477" s="525"/>
      <c r="N477" s="390"/>
    </row>
    <row r="478" spans="1:14" s="26" customFormat="1" x14ac:dyDescent="0.2">
      <c r="A478" s="390"/>
      <c r="B478" s="849" t="s">
        <v>229</v>
      </c>
      <c r="C478" s="849"/>
      <c r="D478" s="849"/>
      <c r="E478" s="849"/>
      <c r="F478" s="849"/>
      <c r="G478" s="448"/>
      <c r="H478" s="524"/>
      <c r="I478" s="616"/>
      <c r="J478" s="620"/>
      <c r="K478" s="618"/>
      <c r="L478" s="704"/>
      <c r="M478" s="525"/>
      <c r="N478" s="390"/>
    </row>
    <row r="479" spans="1:14" s="26" customFormat="1" ht="22.5" customHeight="1" x14ac:dyDescent="0.2">
      <c r="A479" s="390"/>
      <c r="B479" s="827" t="s">
        <v>318</v>
      </c>
      <c r="C479" s="827"/>
      <c r="D479" s="827"/>
      <c r="E479" s="827"/>
      <c r="F479" s="827"/>
      <c r="G479" s="448"/>
      <c r="H479" s="524"/>
      <c r="I479" s="616"/>
      <c r="J479" s="620"/>
      <c r="K479" s="618"/>
      <c r="L479" s="704"/>
      <c r="M479" s="525"/>
      <c r="N479" s="390"/>
    </row>
    <row r="480" spans="1:14" s="26" customFormat="1" x14ac:dyDescent="0.2">
      <c r="A480" s="390"/>
      <c r="B480" s="390" t="s">
        <v>319</v>
      </c>
      <c r="C480" s="390"/>
      <c r="D480" s="390"/>
      <c r="E480" s="390"/>
      <c r="F480" s="390"/>
      <c r="G480" s="448"/>
      <c r="H480" s="524"/>
      <c r="I480" s="616"/>
      <c r="J480" s="620"/>
      <c r="K480" s="618"/>
      <c r="L480" s="704"/>
      <c r="M480" s="525"/>
      <c r="N480" s="390"/>
    </row>
    <row r="481" spans="1:14" s="26" customFormat="1" x14ac:dyDescent="0.2">
      <c r="A481" s="390"/>
      <c r="B481" s="390" t="s">
        <v>320</v>
      </c>
      <c r="C481" s="390"/>
      <c r="D481" s="390"/>
      <c r="E481" s="390"/>
      <c r="F481" s="390"/>
      <c r="G481" s="448"/>
      <c r="H481" s="524"/>
      <c r="I481" s="616"/>
      <c r="J481" s="620"/>
      <c r="K481" s="618"/>
      <c r="L481" s="704"/>
      <c r="M481" s="525"/>
      <c r="N481" s="390"/>
    </row>
    <row r="482" spans="1:14" s="26" customFormat="1" x14ac:dyDescent="0.2">
      <c r="A482" s="390"/>
      <c r="B482" s="390" t="s">
        <v>321</v>
      </c>
      <c r="C482" s="390"/>
      <c r="D482" s="390"/>
      <c r="E482" s="390"/>
      <c r="F482" s="390"/>
      <c r="G482" s="448"/>
      <c r="H482" s="524"/>
      <c r="I482" s="616"/>
      <c r="J482" s="620"/>
      <c r="K482" s="618"/>
      <c r="L482" s="704"/>
      <c r="M482" s="525"/>
      <c r="N482" s="390"/>
    </row>
    <row r="483" spans="1:14" s="26" customFormat="1" x14ac:dyDescent="0.2">
      <c r="A483" s="390"/>
      <c r="B483" s="849" t="s">
        <v>25</v>
      </c>
      <c r="C483" s="849"/>
      <c r="D483" s="849"/>
      <c r="E483" s="849"/>
      <c r="F483" s="849"/>
      <c r="G483" s="448"/>
      <c r="H483" s="524"/>
      <c r="I483" s="616"/>
      <c r="J483" s="620"/>
      <c r="K483" s="618"/>
      <c r="L483" s="704"/>
      <c r="M483" s="525"/>
      <c r="N483" s="390"/>
    </row>
    <row r="484" spans="1:14" s="26" customFormat="1" x14ac:dyDescent="0.2">
      <c r="A484" s="390"/>
      <c r="B484" s="845" t="s">
        <v>26</v>
      </c>
      <c r="C484" s="845"/>
      <c r="D484" s="845"/>
      <c r="E484" s="845"/>
      <c r="F484" s="845"/>
      <c r="G484" s="448"/>
      <c r="H484" s="524"/>
      <c r="I484" s="616"/>
      <c r="J484" s="620"/>
      <c r="K484" s="618"/>
      <c r="L484" s="704"/>
      <c r="M484" s="525"/>
      <c r="N484" s="390"/>
    </row>
    <row r="485" spans="1:14" s="26" customFormat="1" x14ac:dyDescent="0.2">
      <c r="A485" s="390"/>
      <c r="B485" s="845" t="s">
        <v>27</v>
      </c>
      <c r="C485" s="845"/>
      <c r="D485" s="845"/>
      <c r="E485" s="845"/>
      <c r="F485" s="845"/>
      <c r="G485" s="448"/>
      <c r="H485" s="524"/>
      <c r="I485" s="616"/>
      <c r="J485" s="620"/>
      <c r="K485" s="618"/>
      <c r="L485" s="704"/>
      <c r="M485" s="525"/>
      <c r="N485" s="390"/>
    </row>
    <row r="486" spans="1:14" s="26" customFormat="1" x14ac:dyDescent="0.2">
      <c r="A486" s="390"/>
      <c r="B486" s="541"/>
      <c r="C486" s="541"/>
      <c r="D486" s="541"/>
      <c r="E486" s="541"/>
      <c r="F486" s="541"/>
      <c r="G486" s="528"/>
      <c r="H486" s="529"/>
      <c r="I486" s="530"/>
      <c r="J486" s="531"/>
      <c r="K486" s="532"/>
      <c r="L486" s="704"/>
      <c r="M486" s="525"/>
      <c r="N486" s="390"/>
    </row>
    <row r="487" spans="1:14" s="26" customFormat="1" x14ac:dyDescent="0.2">
      <c r="A487" s="390"/>
      <c r="B487" s="390"/>
      <c r="C487" s="390"/>
      <c r="D487" s="390"/>
      <c r="E487" s="390"/>
      <c r="F487" s="390"/>
      <c r="G487" s="528"/>
      <c r="H487" s="529"/>
      <c r="I487" s="530"/>
      <c r="J487" s="531"/>
      <c r="K487" s="532"/>
      <c r="L487" s="704"/>
      <c r="M487" s="525"/>
      <c r="N487" s="390"/>
    </row>
    <row r="488" spans="1:14" ht="34.5" customHeight="1" x14ac:dyDescent="0.2">
      <c r="B488" s="519" t="s">
        <v>757</v>
      </c>
      <c r="C488" s="850" t="s">
        <v>897</v>
      </c>
      <c r="D488" s="850"/>
      <c r="E488" s="850"/>
      <c r="F488" s="850"/>
      <c r="G488" s="621"/>
      <c r="I488" s="530"/>
      <c r="J488" s="531"/>
      <c r="K488" s="532"/>
      <c r="L488" s="704"/>
    </row>
    <row r="489" spans="1:14" ht="22.5" x14ac:dyDescent="0.2">
      <c r="B489" s="393">
        <v>2</v>
      </c>
      <c r="C489" s="406" t="s">
        <v>322</v>
      </c>
      <c r="D489" s="406" t="s">
        <v>16</v>
      </c>
      <c r="E489" s="566">
        <v>81</v>
      </c>
      <c r="F489" s="533">
        <v>22.15</v>
      </c>
      <c r="G489" s="528">
        <f>B489*E489*52</f>
        <v>8424</v>
      </c>
      <c r="H489" s="529">
        <f>E489*2</f>
        <v>162</v>
      </c>
      <c r="I489" s="530">
        <f>SUM(G489:H489)</f>
        <v>8586</v>
      </c>
      <c r="J489" s="622">
        <f>F489*2</f>
        <v>44.3</v>
      </c>
      <c r="K489" s="532">
        <f>SUM(I489:J490)</f>
        <v>10733.179999999998</v>
      </c>
      <c r="L489" s="704">
        <f>K489*N$665</f>
        <v>683.83120268801815</v>
      </c>
    </row>
    <row r="490" spans="1:14" x14ac:dyDescent="0.2">
      <c r="B490" s="403">
        <v>14</v>
      </c>
      <c r="C490" s="451" t="s">
        <v>15</v>
      </c>
      <c r="D490" s="451" t="s">
        <v>16</v>
      </c>
      <c r="E490" s="623">
        <v>2.88</v>
      </c>
      <c r="F490" s="624">
        <v>0.24</v>
      </c>
      <c r="G490" s="528">
        <f>B490*E490*52</f>
        <v>2096.64</v>
      </c>
      <c r="H490" s="529">
        <f>E490*2</f>
        <v>5.76</v>
      </c>
      <c r="I490" s="530">
        <f>SUM(G490:H490)</f>
        <v>2102.4</v>
      </c>
      <c r="J490" s="622">
        <f>F490*2</f>
        <v>0.48</v>
      </c>
      <c r="K490" s="532"/>
      <c r="L490" s="704"/>
    </row>
    <row r="491" spans="1:14" x14ac:dyDescent="0.2">
      <c r="B491" s="449"/>
      <c r="C491" s="538" t="s">
        <v>20</v>
      </c>
      <c r="D491" s="538"/>
      <c r="E491" s="559">
        <f>SUM(E489:E490)</f>
        <v>83.88</v>
      </c>
      <c r="F491" s="559">
        <f>SUM(F489:F490)</f>
        <v>22.389999999999997</v>
      </c>
      <c r="I491" s="530"/>
      <c r="J491" s="531"/>
      <c r="K491" s="532"/>
      <c r="L491" s="704"/>
    </row>
    <row r="492" spans="1:14" x14ac:dyDescent="0.2">
      <c r="B492" s="449"/>
      <c r="C492" s="449"/>
      <c r="D492" s="449"/>
      <c r="E492" s="449"/>
      <c r="F492" s="449"/>
      <c r="I492" s="530"/>
      <c r="J492" s="531"/>
      <c r="K492" s="532"/>
      <c r="L492" s="704"/>
    </row>
    <row r="493" spans="1:14" x14ac:dyDescent="0.2">
      <c r="I493" s="530"/>
      <c r="J493" s="531"/>
      <c r="K493" s="532"/>
      <c r="L493" s="704"/>
    </row>
    <row r="494" spans="1:14" ht="12.75" customHeight="1" x14ac:dyDescent="0.2">
      <c r="B494" s="849" t="s">
        <v>21</v>
      </c>
      <c r="C494" s="849"/>
      <c r="D494" s="849"/>
      <c r="E494" s="849"/>
      <c r="F494" s="849"/>
      <c r="I494" s="530"/>
      <c r="J494" s="531"/>
      <c r="K494" s="532"/>
      <c r="L494" s="704"/>
    </row>
    <row r="495" spans="1:14" ht="24.75" customHeight="1" x14ac:dyDescent="0.2">
      <c r="B495" s="849" t="s">
        <v>323</v>
      </c>
      <c r="C495" s="849"/>
      <c r="D495" s="849"/>
      <c r="E495" s="849"/>
      <c r="F495" s="849"/>
      <c r="I495" s="530"/>
      <c r="J495" s="531"/>
      <c r="K495" s="532"/>
      <c r="L495" s="704"/>
    </row>
    <row r="496" spans="1:14" ht="29.25" customHeight="1" x14ac:dyDescent="0.2">
      <c r="B496" s="849" t="s">
        <v>85</v>
      </c>
      <c r="C496" s="849"/>
      <c r="D496" s="849"/>
      <c r="E496" s="849"/>
      <c r="F496" s="849"/>
      <c r="I496" s="530"/>
      <c r="J496" s="531"/>
      <c r="K496" s="532"/>
      <c r="L496" s="704"/>
    </row>
    <row r="497" spans="1:14" x14ac:dyDescent="0.2">
      <c r="I497" s="530"/>
      <c r="J497" s="531"/>
      <c r="K497" s="532"/>
      <c r="L497" s="704"/>
    </row>
    <row r="498" spans="1:14" ht="12.75" customHeight="1" x14ac:dyDescent="0.2">
      <c r="B498" s="849" t="s">
        <v>25</v>
      </c>
      <c r="C498" s="849"/>
      <c r="D498" s="849"/>
      <c r="E498" s="849"/>
      <c r="F498" s="849"/>
      <c r="I498" s="530"/>
      <c r="J498" s="531"/>
      <c r="K498" s="532"/>
      <c r="L498" s="704"/>
    </row>
    <row r="499" spans="1:14" ht="12.75" customHeight="1" x14ac:dyDescent="0.2">
      <c r="B499" s="845" t="s">
        <v>26</v>
      </c>
      <c r="C499" s="845"/>
      <c r="D499" s="845"/>
      <c r="E499" s="845"/>
      <c r="F499" s="845"/>
      <c r="I499" s="530"/>
      <c r="J499" s="531"/>
      <c r="K499" s="532"/>
      <c r="L499" s="704"/>
    </row>
    <row r="500" spans="1:14" s="26" customFormat="1" x14ac:dyDescent="0.2">
      <c r="A500" s="390"/>
      <c r="B500" s="541"/>
      <c r="C500" s="541"/>
      <c r="D500" s="541"/>
      <c r="E500" s="541"/>
      <c r="F500" s="541"/>
      <c r="G500" s="528"/>
      <c r="H500" s="529"/>
      <c r="I500" s="530"/>
      <c r="J500" s="531"/>
      <c r="K500" s="532"/>
      <c r="L500" s="704"/>
      <c r="M500" s="525"/>
      <c r="N500" s="390"/>
    </row>
    <row r="501" spans="1:14" s="26" customFormat="1" ht="42.75" customHeight="1" x14ac:dyDescent="0.2">
      <c r="A501" s="390"/>
      <c r="B501" s="519" t="s">
        <v>756</v>
      </c>
      <c r="C501" s="850" t="s">
        <v>810</v>
      </c>
      <c r="D501" s="850"/>
      <c r="E501" s="850"/>
      <c r="F501" s="850"/>
      <c r="G501" s="528"/>
      <c r="H501" s="529"/>
      <c r="I501" s="530"/>
      <c r="J501" s="531"/>
      <c r="K501" s="532"/>
      <c r="L501" s="704"/>
      <c r="M501" s="525"/>
      <c r="N501" s="390"/>
    </row>
    <row r="502" spans="1:14" s="26" customFormat="1" ht="12" customHeight="1" x14ac:dyDescent="0.2">
      <c r="A502" s="390"/>
      <c r="B502" s="613"/>
      <c r="C502" s="625" t="s">
        <v>28</v>
      </c>
      <c r="D502" s="613"/>
      <c r="E502" s="613"/>
      <c r="F502" s="613"/>
      <c r="G502" s="528"/>
      <c r="H502" s="529"/>
      <c r="I502" s="530"/>
      <c r="J502" s="531"/>
      <c r="K502" s="532"/>
      <c r="L502" s="704"/>
      <c r="M502" s="525"/>
      <c r="N502" s="390"/>
    </row>
    <row r="503" spans="1:14" s="26" customFormat="1" ht="42.75" customHeight="1" x14ac:dyDescent="0.2">
      <c r="A503" s="390"/>
      <c r="B503" s="393">
        <v>2</v>
      </c>
      <c r="C503" s="406" t="s">
        <v>29</v>
      </c>
      <c r="D503" s="406" t="s">
        <v>30</v>
      </c>
      <c r="E503" s="406">
        <v>56.1</v>
      </c>
      <c r="F503" s="406"/>
      <c r="G503" s="548">
        <f>B503*E503*52</f>
        <v>5834.4000000000005</v>
      </c>
      <c r="H503" s="549">
        <f>E503*2</f>
        <v>112.2</v>
      </c>
      <c r="I503" s="550">
        <f>SUM(G503:H503)</f>
        <v>5946.6</v>
      </c>
      <c r="J503" s="551"/>
      <c r="K503" s="552">
        <f>SUM(I503:J513)</f>
        <v>33192.619999999995</v>
      </c>
      <c r="L503" s="704">
        <f>K503*N$665</f>
        <v>2114.7646135596688</v>
      </c>
      <c r="M503" s="525"/>
      <c r="N503" s="390"/>
    </row>
    <row r="504" spans="1:14" s="26" customFormat="1" ht="23.25" customHeight="1" x14ac:dyDescent="0.2">
      <c r="A504" s="390"/>
      <c r="B504" s="545">
        <v>5</v>
      </c>
      <c r="C504" s="546" t="s">
        <v>31</v>
      </c>
      <c r="D504" s="546" t="s">
        <v>32</v>
      </c>
      <c r="E504" s="547">
        <v>8.08</v>
      </c>
      <c r="F504" s="547"/>
      <c r="G504" s="548">
        <f t="shared" ref="G504:G505" si="49">B504*E504*52</f>
        <v>2100.7999999999997</v>
      </c>
      <c r="H504" s="549">
        <f t="shared" ref="H504:H505" si="50">E504*2</f>
        <v>16.16</v>
      </c>
      <c r="I504" s="550">
        <f t="shared" ref="I504:I505" si="51">SUM(G504:H504)</f>
        <v>2116.9599999999996</v>
      </c>
      <c r="J504" s="551"/>
      <c r="K504" s="552"/>
      <c r="L504" s="704"/>
      <c r="M504" s="525"/>
      <c r="N504" s="390"/>
    </row>
    <row r="505" spans="1:14" s="26" customFormat="1" ht="20.25" customHeight="1" x14ac:dyDescent="0.2">
      <c r="A505" s="390"/>
      <c r="B505" s="545">
        <v>5</v>
      </c>
      <c r="C505" s="546" t="s">
        <v>33</v>
      </c>
      <c r="D505" s="546" t="s">
        <v>32</v>
      </c>
      <c r="E505" s="547">
        <v>3.67</v>
      </c>
      <c r="F505" s="547"/>
      <c r="G505" s="548">
        <f t="shared" si="49"/>
        <v>954.2</v>
      </c>
      <c r="H505" s="549">
        <f t="shared" si="50"/>
        <v>7.34</v>
      </c>
      <c r="I505" s="550">
        <f t="shared" si="51"/>
        <v>961.54000000000008</v>
      </c>
      <c r="J505" s="551"/>
      <c r="K505" s="552"/>
      <c r="L505" s="704"/>
      <c r="M505" s="525"/>
      <c r="N505" s="390"/>
    </row>
    <row r="506" spans="1:14" s="26" customFormat="1" ht="12" customHeight="1" x14ac:dyDescent="0.2">
      <c r="A506" s="390"/>
      <c r="B506" s="388"/>
      <c r="C506" s="625" t="s">
        <v>34</v>
      </c>
      <c r="D506" s="626"/>
      <c r="E506" s="619"/>
      <c r="F506" s="619"/>
      <c r="G506" s="548"/>
      <c r="H506" s="549"/>
      <c r="I506" s="550"/>
      <c r="J506" s="551"/>
      <c r="K506" s="552"/>
      <c r="L506" s="704"/>
      <c r="M506" s="525"/>
      <c r="N506" s="390"/>
    </row>
    <row r="507" spans="1:14" s="26" customFormat="1" ht="20.25" customHeight="1" x14ac:dyDescent="0.2">
      <c r="A507" s="390"/>
      <c r="B507" s="545">
        <v>5</v>
      </c>
      <c r="C507" s="546" t="s">
        <v>35</v>
      </c>
      <c r="D507" s="546" t="s">
        <v>32</v>
      </c>
      <c r="E507" s="547">
        <v>27.45</v>
      </c>
      <c r="F507" s="547">
        <v>2.9</v>
      </c>
      <c r="G507" s="548">
        <f t="shared" ref="G507" si="52">B507*E507*52</f>
        <v>7137</v>
      </c>
      <c r="H507" s="549">
        <f t="shared" ref="H507" si="53">E507*2</f>
        <v>54.9</v>
      </c>
      <c r="I507" s="550">
        <f t="shared" ref="I507" si="54">SUM(G507:H507)</f>
        <v>7191.9</v>
      </c>
      <c r="J507" s="551">
        <f>F507*6</f>
        <v>17.399999999999999</v>
      </c>
      <c r="K507" s="552"/>
      <c r="L507" s="704"/>
      <c r="M507" s="525"/>
      <c r="N507" s="390"/>
    </row>
    <row r="508" spans="1:14" s="26" customFormat="1" ht="12" customHeight="1" x14ac:dyDescent="0.2">
      <c r="A508" s="390"/>
      <c r="B508" s="613"/>
      <c r="C508" s="625" t="s">
        <v>36</v>
      </c>
      <c r="D508" s="613"/>
      <c r="E508" s="613"/>
      <c r="F508" s="619"/>
      <c r="G508" s="548"/>
      <c r="H508" s="549"/>
      <c r="I508" s="550"/>
      <c r="J508" s="551"/>
      <c r="K508" s="552"/>
      <c r="L508" s="704"/>
      <c r="M508" s="525"/>
      <c r="N508" s="390"/>
    </row>
    <row r="509" spans="1:14" s="26" customFormat="1" ht="20.25" customHeight="1" x14ac:dyDescent="0.2">
      <c r="A509" s="390"/>
      <c r="B509" s="545">
        <v>5</v>
      </c>
      <c r="C509" s="546" t="s">
        <v>37</v>
      </c>
      <c r="D509" s="546" t="s">
        <v>38</v>
      </c>
      <c r="E509" s="546">
        <v>28.09</v>
      </c>
      <c r="F509" s="546">
        <v>4.3499999999999996</v>
      </c>
      <c r="G509" s="548">
        <f t="shared" ref="G509" si="55">B509*E509*52</f>
        <v>7303.4</v>
      </c>
      <c r="H509" s="549">
        <f t="shared" ref="H509" si="56">E509*2</f>
        <v>56.18</v>
      </c>
      <c r="I509" s="550">
        <f t="shared" ref="I509" si="57">SUM(G509:H509)</f>
        <v>7359.58</v>
      </c>
      <c r="J509" s="551">
        <f t="shared" ref="J509:J513" si="58">F509*6</f>
        <v>26.099999999999998</v>
      </c>
      <c r="K509" s="532"/>
      <c r="L509" s="704"/>
      <c r="M509" s="525"/>
      <c r="N509" s="390"/>
    </row>
    <row r="510" spans="1:14" s="26" customFormat="1" ht="12" customHeight="1" x14ac:dyDescent="0.2">
      <c r="A510" s="390"/>
      <c r="B510" s="388"/>
      <c r="C510" s="625" t="s">
        <v>39</v>
      </c>
      <c r="D510" s="613"/>
      <c r="E510" s="613"/>
      <c r="F510" s="627"/>
      <c r="G510" s="548"/>
      <c r="H510" s="549"/>
      <c r="I510" s="550"/>
      <c r="J510" s="551"/>
      <c r="K510" s="532"/>
      <c r="L510" s="704"/>
      <c r="M510" s="525"/>
      <c r="N510" s="390"/>
    </row>
    <row r="511" spans="1:14" s="26" customFormat="1" ht="20.25" customHeight="1" x14ac:dyDescent="0.2">
      <c r="A511" s="390"/>
      <c r="B511" s="399">
        <v>5</v>
      </c>
      <c r="C511" s="526" t="s">
        <v>40</v>
      </c>
      <c r="D511" s="546" t="s">
        <v>32</v>
      </c>
      <c r="E511" s="527">
        <v>28.09</v>
      </c>
      <c r="F511" s="527" t="s">
        <v>8</v>
      </c>
      <c r="G511" s="548">
        <f t="shared" ref="G511:G512" si="59">B511*E511*52</f>
        <v>7303.4</v>
      </c>
      <c r="H511" s="549">
        <f t="shared" ref="H511:H512" si="60">E511*2</f>
        <v>56.18</v>
      </c>
      <c r="I511" s="550">
        <f t="shared" ref="I511:I512" si="61">SUM(G511:H511)</f>
        <v>7359.58</v>
      </c>
      <c r="J511" s="551"/>
      <c r="K511" s="532"/>
      <c r="L511" s="704"/>
      <c r="M511" s="525"/>
      <c r="N511" s="390"/>
    </row>
    <row r="512" spans="1:14" s="26" customFormat="1" ht="22.5" customHeight="1" x14ac:dyDescent="0.2">
      <c r="A512" s="390"/>
      <c r="B512" s="399">
        <v>5</v>
      </c>
      <c r="C512" s="526" t="s">
        <v>41</v>
      </c>
      <c r="D512" s="546" t="s">
        <v>32</v>
      </c>
      <c r="E512" s="527">
        <v>8.3800000000000008</v>
      </c>
      <c r="F512" s="527"/>
      <c r="G512" s="548">
        <f t="shared" si="59"/>
        <v>2178.8000000000002</v>
      </c>
      <c r="H512" s="549">
        <f t="shared" si="60"/>
        <v>16.760000000000002</v>
      </c>
      <c r="I512" s="550">
        <f t="shared" si="61"/>
        <v>2195.5600000000004</v>
      </c>
      <c r="J512" s="551"/>
      <c r="K512" s="532"/>
      <c r="L512" s="704"/>
      <c r="M512" s="525"/>
      <c r="N512" s="390"/>
    </row>
    <row r="513" spans="1:14" s="26" customFormat="1" ht="12" customHeight="1" x14ac:dyDescent="0.2">
      <c r="A513" s="390"/>
      <c r="B513" s="388"/>
      <c r="C513" s="613" t="s">
        <v>42</v>
      </c>
      <c r="D513" s="613"/>
      <c r="E513" s="619" t="s">
        <v>8</v>
      </c>
      <c r="F513" s="619">
        <v>2.9</v>
      </c>
      <c r="G513" s="548"/>
      <c r="H513" s="549"/>
      <c r="I513" s="550"/>
      <c r="J513" s="551">
        <f t="shared" si="58"/>
        <v>17.399999999999999</v>
      </c>
      <c r="K513" s="532"/>
      <c r="L513" s="704"/>
      <c r="M513" s="525"/>
      <c r="N513" s="390"/>
    </row>
    <row r="514" spans="1:14" s="26" customFormat="1" ht="12" customHeight="1" x14ac:dyDescent="0.2">
      <c r="A514" s="390"/>
      <c r="B514" s="391"/>
      <c r="C514" s="538"/>
      <c r="D514" s="538"/>
      <c r="E514" s="557"/>
      <c r="F514" s="557"/>
      <c r="G514" s="528"/>
      <c r="H514" s="529"/>
      <c r="I514" s="530"/>
      <c r="J514" s="531"/>
      <c r="K514" s="532"/>
      <c r="L514" s="704"/>
      <c r="M514" s="525"/>
      <c r="N514" s="390"/>
    </row>
    <row r="515" spans="1:14" s="26" customFormat="1" ht="12" customHeight="1" x14ac:dyDescent="0.2">
      <c r="A515" s="390"/>
      <c r="B515" s="613"/>
      <c r="C515" s="625" t="s">
        <v>43</v>
      </c>
      <c r="D515" s="613"/>
      <c r="E515" s="613"/>
      <c r="F515" s="613"/>
      <c r="G515" s="628"/>
      <c r="H515" s="628"/>
      <c r="I515" s="628"/>
      <c r="J515" s="629"/>
      <c r="K515" s="628"/>
      <c r="L515" s="704"/>
      <c r="M515" s="525"/>
      <c r="N515" s="390"/>
    </row>
    <row r="516" spans="1:14" s="26" customFormat="1" ht="12" customHeight="1" x14ac:dyDescent="0.2">
      <c r="A516" s="390"/>
      <c r="B516" s="545">
        <v>5</v>
      </c>
      <c r="C516" s="546" t="s">
        <v>44</v>
      </c>
      <c r="D516" s="546" t="s">
        <v>45</v>
      </c>
      <c r="E516" s="547">
        <v>29.7</v>
      </c>
      <c r="F516" s="547"/>
      <c r="G516" s="528"/>
      <c r="H516" s="529"/>
      <c r="I516" s="530"/>
      <c r="J516" s="531"/>
      <c r="K516" s="532"/>
      <c r="L516" s="704"/>
      <c r="M516" s="525"/>
      <c r="N516" s="390"/>
    </row>
    <row r="517" spans="1:14" s="26" customFormat="1" ht="12" customHeight="1" x14ac:dyDescent="0.2">
      <c r="A517" s="390"/>
      <c r="B517" s="393">
        <v>2</v>
      </c>
      <c r="C517" s="395" t="s">
        <v>46</v>
      </c>
      <c r="D517" s="395" t="s">
        <v>45</v>
      </c>
      <c r="E517" s="533">
        <v>29.55</v>
      </c>
      <c r="F517" s="393"/>
      <c r="G517" s="528">
        <f t="shared" ref="G517:G528" si="62">B517*E517*52</f>
        <v>3073.2000000000003</v>
      </c>
      <c r="H517" s="529">
        <f t="shared" ref="H517:H528" si="63">E517*2</f>
        <v>59.1</v>
      </c>
      <c r="I517" s="530">
        <f t="shared" ref="I517:I528" si="64">SUM(G517:H517)</f>
        <v>3132.3</v>
      </c>
      <c r="J517" s="531"/>
      <c r="K517" s="532">
        <f>SUM(I517:J534)</f>
        <v>66700.699399999998</v>
      </c>
      <c r="L517" s="704">
        <f>K517*N$665</f>
        <v>4249.6277422752601</v>
      </c>
      <c r="M517" s="525"/>
      <c r="N517" s="390"/>
    </row>
    <row r="518" spans="1:14" s="26" customFormat="1" ht="12" customHeight="1" x14ac:dyDescent="0.2">
      <c r="A518" s="390"/>
      <c r="B518" s="393">
        <v>2</v>
      </c>
      <c r="C518" s="395" t="s">
        <v>47</v>
      </c>
      <c r="D518" s="395" t="s">
        <v>45</v>
      </c>
      <c r="E518" s="533">
        <v>28.55</v>
      </c>
      <c r="F518" s="393"/>
      <c r="G518" s="528">
        <f t="shared" si="62"/>
        <v>2969.2000000000003</v>
      </c>
      <c r="H518" s="529">
        <f t="shared" si="63"/>
        <v>57.1</v>
      </c>
      <c r="I518" s="530">
        <f t="shared" si="64"/>
        <v>3026.3</v>
      </c>
      <c r="J518" s="531"/>
      <c r="K518" s="532"/>
      <c r="L518" s="704"/>
      <c r="M518" s="525"/>
      <c r="N518" s="390"/>
    </row>
    <row r="519" spans="1:14" s="26" customFormat="1" ht="12" customHeight="1" x14ac:dyDescent="0.2">
      <c r="A519" s="390"/>
      <c r="B519" s="393">
        <v>2</v>
      </c>
      <c r="C519" s="395" t="s">
        <v>48</v>
      </c>
      <c r="D519" s="395" t="s">
        <v>45</v>
      </c>
      <c r="E519" s="533">
        <v>69.599999999999994</v>
      </c>
      <c r="F519" s="393"/>
      <c r="G519" s="528">
        <f t="shared" si="62"/>
        <v>7238.4</v>
      </c>
      <c r="H519" s="529">
        <f t="shared" si="63"/>
        <v>139.19999999999999</v>
      </c>
      <c r="I519" s="530">
        <f t="shared" si="64"/>
        <v>7377.5999999999995</v>
      </c>
      <c r="J519" s="531"/>
      <c r="K519" s="532"/>
      <c r="L519" s="704"/>
      <c r="M519" s="525"/>
      <c r="N519" s="390"/>
    </row>
    <row r="520" spans="1:14" s="26" customFormat="1" ht="12" customHeight="1" x14ac:dyDescent="0.2">
      <c r="A520" s="390"/>
      <c r="B520" s="393">
        <v>2</v>
      </c>
      <c r="C520" s="395" t="s">
        <v>49</v>
      </c>
      <c r="D520" s="395" t="s">
        <v>45</v>
      </c>
      <c r="E520" s="533">
        <v>79.7</v>
      </c>
      <c r="F520" s="393"/>
      <c r="G520" s="528">
        <f t="shared" si="62"/>
        <v>8288.8000000000011</v>
      </c>
      <c r="H520" s="529">
        <f t="shared" si="63"/>
        <v>159.4</v>
      </c>
      <c r="I520" s="530">
        <f t="shared" si="64"/>
        <v>8448.2000000000007</v>
      </c>
      <c r="J520" s="531"/>
      <c r="K520" s="532"/>
      <c r="L520" s="704"/>
      <c r="M520" s="525"/>
      <c r="N520" s="390"/>
    </row>
    <row r="521" spans="1:14" s="26" customFormat="1" ht="12" customHeight="1" x14ac:dyDescent="0.2">
      <c r="A521" s="390"/>
      <c r="B521" s="393">
        <v>2</v>
      </c>
      <c r="C521" s="395" t="s">
        <v>50</v>
      </c>
      <c r="D521" s="395" t="s">
        <v>45</v>
      </c>
      <c r="E521" s="533">
        <v>15.35</v>
      </c>
      <c r="F521" s="393"/>
      <c r="G521" s="528">
        <f t="shared" si="62"/>
        <v>1596.3999999999999</v>
      </c>
      <c r="H521" s="529">
        <f t="shared" si="63"/>
        <v>30.7</v>
      </c>
      <c r="I521" s="530">
        <f t="shared" si="64"/>
        <v>1627.1</v>
      </c>
      <c r="J521" s="531"/>
      <c r="K521" s="532"/>
      <c r="L521" s="704"/>
      <c r="M521" s="525"/>
      <c r="N521" s="390"/>
    </row>
    <row r="522" spans="1:14" s="26" customFormat="1" ht="12" customHeight="1" x14ac:dyDescent="0.2">
      <c r="A522" s="390"/>
      <c r="B522" s="393">
        <v>2</v>
      </c>
      <c r="C522" s="395" t="s">
        <v>51</v>
      </c>
      <c r="D522" s="395" t="s">
        <v>45</v>
      </c>
      <c r="E522" s="533">
        <v>25.5</v>
      </c>
      <c r="F522" s="393"/>
      <c r="G522" s="528">
        <f t="shared" si="62"/>
        <v>2652</v>
      </c>
      <c r="H522" s="529">
        <f t="shared" si="63"/>
        <v>51</v>
      </c>
      <c r="I522" s="530">
        <f t="shared" si="64"/>
        <v>2703</v>
      </c>
      <c r="J522" s="531"/>
      <c r="K522" s="532"/>
      <c r="L522" s="704"/>
      <c r="M522" s="525"/>
      <c r="N522" s="390"/>
    </row>
    <row r="523" spans="1:14" s="26" customFormat="1" ht="12" customHeight="1" x14ac:dyDescent="0.2">
      <c r="A523" s="390"/>
      <c r="B523" s="393">
        <v>2</v>
      </c>
      <c r="C523" s="395" t="s">
        <v>52</v>
      </c>
      <c r="D523" s="395" t="s">
        <v>45</v>
      </c>
      <c r="E523" s="533">
        <v>40.549999999999997</v>
      </c>
      <c r="F523" s="393"/>
      <c r="G523" s="528">
        <f t="shared" si="62"/>
        <v>4217.2</v>
      </c>
      <c r="H523" s="529">
        <f t="shared" si="63"/>
        <v>81.099999999999994</v>
      </c>
      <c r="I523" s="530">
        <f t="shared" si="64"/>
        <v>4298.3</v>
      </c>
      <c r="J523" s="531"/>
      <c r="K523" s="532"/>
      <c r="L523" s="704"/>
      <c r="M523" s="525"/>
      <c r="N523" s="390"/>
    </row>
    <row r="524" spans="1:14" s="26" customFormat="1" ht="12" customHeight="1" x14ac:dyDescent="0.2">
      <c r="A524" s="390"/>
      <c r="B524" s="393">
        <v>2</v>
      </c>
      <c r="C524" s="395" t="s">
        <v>53</v>
      </c>
      <c r="D524" s="395" t="s">
        <v>45</v>
      </c>
      <c r="E524" s="533">
        <v>19.8</v>
      </c>
      <c r="F524" s="393"/>
      <c r="G524" s="528">
        <f t="shared" si="62"/>
        <v>2059.2000000000003</v>
      </c>
      <c r="H524" s="529">
        <f t="shared" si="63"/>
        <v>39.6</v>
      </c>
      <c r="I524" s="530">
        <f t="shared" si="64"/>
        <v>2098.8000000000002</v>
      </c>
      <c r="J524" s="531"/>
      <c r="K524" s="532"/>
      <c r="L524" s="704"/>
      <c r="M524" s="525"/>
      <c r="N524" s="390"/>
    </row>
    <row r="525" spans="1:14" s="26" customFormat="1" ht="12" customHeight="1" x14ac:dyDescent="0.2">
      <c r="A525" s="390"/>
      <c r="B525" s="393">
        <v>2</v>
      </c>
      <c r="C525" s="395" t="s">
        <v>54</v>
      </c>
      <c r="D525" s="395" t="s">
        <v>45</v>
      </c>
      <c r="E525" s="533">
        <v>21.3</v>
      </c>
      <c r="F525" s="393"/>
      <c r="G525" s="528">
        <f t="shared" si="62"/>
        <v>2215.2000000000003</v>
      </c>
      <c r="H525" s="529">
        <f t="shared" si="63"/>
        <v>42.6</v>
      </c>
      <c r="I525" s="530">
        <f t="shared" si="64"/>
        <v>2257.8000000000002</v>
      </c>
      <c r="J525" s="531"/>
      <c r="K525" s="532"/>
      <c r="L525" s="704"/>
      <c r="M525" s="525"/>
      <c r="N525" s="390"/>
    </row>
    <row r="526" spans="1:14" s="26" customFormat="1" ht="12" customHeight="1" x14ac:dyDescent="0.2">
      <c r="A526" s="390"/>
      <c r="B526" s="393">
        <v>2</v>
      </c>
      <c r="C526" s="395" t="s">
        <v>55</v>
      </c>
      <c r="D526" s="395" t="s">
        <v>45</v>
      </c>
      <c r="E526" s="533">
        <v>52.25</v>
      </c>
      <c r="F526" s="393"/>
      <c r="G526" s="528">
        <f t="shared" si="62"/>
        <v>5434</v>
      </c>
      <c r="H526" s="529">
        <f t="shared" si="63"/>
        <v>104.5</v>
      </c>
      <c r="I526" s="530">
        <f t="shared" si="64"/>
        <v>5538.5</v>
      </c>
      <c r="J526" s="531"/>
      <c r="K526" s="532"/>
      <c r="L526" s="704"/>
      <c r="M526" s="525"/>
      <c r="N526" s="390"/>
    </row>
    <row r="527" spans="1:14" s="26" customFormat="1" ht="12" customHeight="1" x14ac:dyDescent="0.2">
      <c r="A527" s="390"/>
      <c r="B527" s="393">
        <v>2</v>
      </c>
      <c r="C527" s="395" t="s">
        <v>56</v>
      </c>
      <c r="D527" s="395" t="s">
        <v>45</v>
      </c>
      <c r="E527" s="533">
        <v>42.7</v>
      </c>
      <c r="F527" s="393"/>
      <c r="G527" s="528">
        <f t="shared" si="62"/>
        <v>4440.8</v>
      </c>
      <c r="H527" s="529">
        <f t="shared" si="63"/>
        <v>85.4</v>
      </c>
      <c r="I527" s="530">
        <f t="shared" si="64"/>
        <v>4526.2</v>
      </c>
      <c r="J527" s="531"/>
      <c r="K527" s="532"/>
      <c r="L527" s="704"/>
      <c r="M527" s="525"/>
      <c r="N527" s="390"/>
    </row>
    <row r="528" spans="1:14" s="26" customFormat="1" ht="12" customHeight="1" x14ac:dyDescent="0.2">
      <c r="A528" s="390"/>
      <c r="B528" s="545">
        <v>5</v>
      </c>
      <c r="C528" s="546" t="s">
        <v>57</v>
      </c>
      <c r="D528" s="546" t="s">
        <v>16</v>
      </c>
      <c r="E528" s="547">
        <v>27</v>
      </c>
      <c r="F528" s="547"/>
      <c r="G528" s="528">
        <f t="shared" si="62"/>
        <v>7020</v>
      </c>
      <c r="H528" s="529">
        <f t="shared" si="63"/>
        <v>54</v>
      </c>
      <c r="I528" s="530">
        <f t="shared" si="64"/>
        <v>7074</v>
      </c>
      <c r="J528" s="531"/>
      <c r="K528" s="532"/>
      <c r="L528" s="704"/>
      <c r="M528" s="525"/>
      <c r="N528" s="390"/>
    </row>
    <row r="529" spans="1:14" s="26" customFormat="1" ht="12" customHeight="1" x14ac:dyDescent="0.2">
      <c r="A529" s="390"/>
      <c r="B529" s="388"/>
      <c r="C529" s="613" t="s">
        <v>58</v>
      </c>
      <c r="D529" s="613"/>
      <c r="E529" s="619"/>
      <c r="F529" s="619">
        <v>63.4099</v>
      </c>
      <c r="G529" s="528">
        <f t="shared" ref="G529:G533" si="65">B529*E529*52</f>
        <v>0</v>
      </c>
      <c r="H529" s="529">
        <f t="shared" ref="H529:H533" si="66">E529*2</f>
        <v>0</v>
      </c>
      <c r="I529" s="530">
        <f t="shared" ref="I529:I533" si="67">SUM(G529:H529)</f>
        <v>0</v>
      </c>
      <c r="J529" s="531">
        <f>F529*6</f>
        <v>380.45940000000002</v>
      </c>
      <c r="K529" s="532"/>
      <c r="L529" s="704"/>
      <c r="M529" s="525"/>
      <c r="N529" s="390"/>
    </row>
    <row r="530" spans="1:14" s="26" customFormat="1" ht="12" customHeight="1" x14ac:dyDescent="0.2">
      <c r="A530" s="390"/>
      <c r="B530" s="388"/>
      <c r="C530" s="625" t="s">
        <v>59</v>
      </c>
      <c r="D530" s="626"/>
      <c r="E530" s="619"/>
      <c r="F530" s="619"/>
      <c r="G530" s="528">
        <f t="shared" si="65"/>
        <v>0</v>
      </c>
      <c r="H530" s="529">
        <f t="shared" si="66"/>
        <v>0</v>
      </c>
      <c r="I530" s="530">
        <f t="shared" si="67"/>
        <v>0</v>
      </c>
      <c r="J530" s="531"/>
      <c r="K530" s="532"/>
      <c r="L530" s="704"/>
      <c r="M530" s="525"/>
      <c r="N530" s="390"/>
    </row>
    <row r="531" spans="1:14" s="26" customFormat="1" ht="12" customHeight="1" x14ac:dyDescent="0.2">
      <c r="A531" s="390"/>
      <c r="B531" s="393">
        <v>2</v>
      </c>
      <c r="C531" s="395" t="s">
        <v>60</v>
      </c>
      <c r="D531" s="395" t="s">
        <v>45</v>
      </c>
      <c r="E531" s="533">
        <v>30.15</v>
      </c>
      <c r="F531" s="393"/>
      <c r="G531" s="528">
        <f t="shared" si="65"/>
        <v>3135.6</v>
      </c>
      <c r="H531" s="529">
        <f t="shared" si="66"/>
        <v>60.3</v>
      </c>
      <c r="I531" s="530">
        <f t="shared" si="67"/>
        <v>3195.9</v>
      </c>
      <c r="J531" s="531"/>
      <c r="K531" s="532"/>
      <c r="L531" s="704"/>
      <c r="M531" s="525"/>
      <c r="N531" s="390"/>
    </row>
    <row r="532" spans="1:14" s="26" customFormat="1" ht="12" customHeight="1" x14ac:dyDescent="0.2">
      <c r="A532" s="390"/>
      <c r="B532" s="393">
        <v>2</v>
      </c>
      <c r="C532" s="395" t="s">
        <v>61</v>
      </c>
      <c r="D532" s="395" t="s">
        <v>45</v>
      </c>
      <c r="E532" s="533">
        <v>30.72</v>
      </c>
      <c r="F532" s="393"/>
      <c r="G532" s="528">
        <f t="shared" si="65"/>
        <v>3194.88</v>
      </c>
      <c r="H532" s="529">
        <f t="shared" si="66"/>
        <v>61.44</v>
      </c>
      <c r="I532" s="530">
        <f t="shared" si="67"/>
        <v>3256.32</v>
      </c>
      <c r="J532" s="531"/>
      <c r="K532" s="532"/>
      <c r="L532" s="704"/>
      <c r="M532" s="525"/>
      <c r="N532" s="390"/>
    </row>
    <row r="533" spans="1:14" s="26" customFormat="1" ht="12" customHeight="1" x14ac:dyDescent="0.2">
      <c r="A533" s="390"/>
      <c r="B533" s="393">
        <v>2</v>
      </c>
      <c r="C533" s="395" t="s">
        <v>62</v>
      </c>
      <c r="D533" s="395" t="s">
        <v>45</v>
      </c>
      <c r="E533" s="533">
        <v>71.67</v>
      </c>
      <c r="F533" s="393"/>
      <c r="G533" s="528">
        <f t="shared" si="65"/>
        <v>7453.68</v>
      </c>
      <c r="H533" s="529">
        <f t="shared" si="66"/>
        <v>143.34</v>
      </c>
      <c r="I533" s="530">
        <f t="shared" si="67"/>
        <v>7597.02</v>
      </c>
      <c r="J533" s="531"/>
      <c r="K533" s="532"/>
      <c r="L533" s="704"/>
      <c r="M533" s="525"/>
      <c r="N533" s="390"/>
    </row>
    <row r="534" spans="1:14" s="26" customFormat="1" ht="12" customHeight="1" x14ac:dyDescent="0.2">
      <c r="A534" s="390"/>
      <c r="B534" s="388"/>
      <c r="C534" s="613" t="s">
        <v>58</v>
      </c>
      <c r="D534" s="613"/>
      <c r="E534" s="619"/>
      <c r="F534" s="619">
        <v>27.15</v>
      </c>
      <c r="G534" s="528"/>
      <c r="H534" s="529"/>
      <c r="I534" s="530"/>
      <c r="J534" s="531">
        <f t="shared" ref="J534" si="68">F534*6</f>
        <v>162.89999999999998</v>
      </c>
      <c r="K534" s="532"/>
      <c r="L534" s="704"/>
      <c r="M534" s="525"/>
      <c r="N534" s="390"/>
    </row>
    <row r="535" spans="1:14" s="26" customFormat="1" ht="12" customHeight="1" x14ac:dyDescent="0.2">
      <c r="A535" s="390"/>
      <c r="B535" s="388"/>
      <c r="C535" s="538" t="s">
        <v>20</v>
      </c>
      <c r="D535" s="613"/>
      <c r="E535" s="630">
        <f>SUM(E503:E534)</f>
        <v>773.95</v>
      </c>
      <c r="F535" s="630">
        <f>SUM(F503:F534)</f>
        <v>100.7099</v>
      </c>
      <c r="G535" s="528"/>
      <c r="H535" s="529"/>
      <c r="I535" s="530"/>
      <c r="J535" s="531"/>
      <c r="K535" s="532"/>
      <c r="L535" s="704"/>
      <c r="M535" s="525"/>
      <c r="N535" s="390"/>
    </row>
    <row r="536" spans="1:14" s="26" customFormat="1" ht="12" customHeight="1" x14ac:dyDescent="0.2">
      <c r="A536" s="390"/>
      <c r="B536" s="391"/>
      <c r="C536" s="538"/>
      <c r="D536" s="538"/>
      <c r="E536" s="557"/>
      <c r="F536" s="557"/>
      <c r="G536" s="528"/>
      <c r="H536" s="529"/>
      <c r="I536" s="530"/>
      <c r="J536" s="531"/>
      <c r="K536" s="532"/>
      <c r="L536" s="704"/>
      <c r="M536" s="525"/>
      <c r="N536" s="390"/>
    </row>
    <row r="537" spans="1:14" s="26" customFormat="1" ht="12" customHeight="1" x14ac:dyDescent="0.2">
      <c r="A537" s="390" t="s">
        <v>63</v>
      </c>
      <c r="B537" s="391"/>
      <c r="C537" s="538"/>
      <c r="D537" s="538"/>
      <c r="E537" s="557"/>
      <c r="F537" s="557"/>
      <c r="G537" s="528"/>
      <c r="H537" s="529"/>
      <c r="I537" s="530"/>
      <c r="J537" s="531"/>
      <c r="K537" s="532"/>
      <c r="L537" s="704"/>
      <c r="M537" s="525"/>
      <c r="N537" s="390"/>
    </row>
    <row r="538" spans="1:14" s="26" customFormat="1" ht="12" customHeight="1" x14ac:dyDescent="0.2">
      <c r="A538" s="390"/>
      <c r="B538" s="849" t="s">
        <v>21</v>
      </c>
      <c r="C538" s="849"/>
      <c r="D538" s="849"/>
      <c r="E538" s="849"/>
      <c r="F538" s="849"/>
      <c r="G538" s="528"/>
      <c r="H538" s="529"/>
      <c r="I538" s="530"/>
      <c r="J538" s="531"/>
      <c r="K538" s="532"/>
      <c r="L538" s="704"/>
      <c r="M538" s="525"/>
      <c r="N538" s="390"/>
    </row>
    <row r="539" spans="1:14" s="26" customFormat="1" ht="12" customHeight="1" x14ac:dyDescent="0.2">
      <c r="A539" s="390"/>
      <c r="B539" s="849" t="s">
        <v>64</v>
      </c>
      <c r="C539" s="849"/>
      <c r="D539" s="849"/>
      <c r="E539" s="849"/>
      <c r="F539" s="849"/>
      <c r="G539" s="528"/>
      <c r="H539" s="529"/>
      <c r="I539" s="530"/>
      <c r="J539" s="531"/>
      <c r="K539" s="532"/>
      <c r="L539" s="704"/>
      <c r="M539" s="525"/>
      <c r="N539" s="390"/>
    </row>
    <row r="540" spans="1:14" s="26" customFormat="1" ht="12" customHeight="1" x14ac:dyDescent="0.2">
      <c r="A540" s="390"/>
      <c r="B540" s="390" t="s">
        <v>65</v>
      </c>
      <c r="C540" s="390"/>
      <c r="D540" s="390"/>
      <c r="E540" s="390"/>
      <c r="F540" s="390"/>
      <c r="G540" s="528"/>
      <c r="H540" s="529"/>
      <c r="I540" s="530"/>
      <c r="J540" s="531"/>
      <c r="K540" s="532"/>
      <c r="L540" s="704"/>
      <c r="M540" s="525"/>
      <c r="N540" s="390"/>
    </row>
    <row r="541" spans="1:14" s="26" customFormat="1" ht="12" customHeight="1" x14ac:dyDescent="0.2">
      <c r="A541" s="390"/>
      <c r="B541" s="849" t="s">
        <v>25</v>
      </c>
      <c r="C541" s="849"/>
      <c r="D541" s="849"/>
      <c r="E541" s="849"/>
      <c r="F541" s="849"/>
      <c r="G541" s="528"/>
      <c r="H541" s="529"/>
      <c r="I541" s="530"/>
      <c r="J541" s="531"/>
      <c r="K541" s="532"/>
      <c r="L541" s="704"/>
      <c r="M541" s="525"/>
      <c r="N541" s="390"/>
    </row>
    <row r="542" spans="1:14" s="26" customFormat="1" ht="12" customHeight="1" x14ac:dyDescent="0.2">
      <c r="A542" s="390"/>
      <c r="B542" s="845" t="s">
        <v>26</v>
      </c>
      <c r="C542" s="845"/>
      <c r="D542" s="845"/>
      <c r="E542" s="845"/>
      <c r="F542" s="845"/>
      <c r="G542" s="528"/>
      <c r="H542" s="529"/>
      <c r="I542" s="530"/>
      <c r="J542" s="531"/>
      <c r="K542" s="532"/>
      <c r="L542" s="704"/>
      <c r="M542" s="525"/>
      <c r="N542" s="390"/>
    </row>
    <row r="543" spans="1:14" s="26" customFormat="1" ht="12" customHeight="1" x14ac:dyDescent="0.2">
      <c r="A543" s="390"/>
      <c r="B543" s="845" t="s">
        <v>27</v>
      </c>
      <c r="C543" s="845"/>
      <c r="D543" s="845"/>
      <c r="E543" s="845"/>
      <c r="F543" s="845"/>
      <c r="G543" s="528"/>
      <c r="H543" s="529"/>
      <c r="I543" s="530"/>
      <c r="J543" s="531"/>
      <c r="K543" s="532"/>
      <c r="L543" s="704"/>
      <c r="M543" s="525"/>
      <c r="N543" s="390"/>
    </row>
    <row r="544" spans="1:14" s="26" customFormat="1" x14ac:dyDescent="0.2">
      <c r="A544" s="390"/>
      <c r="B544" s="851"/>
      <c r="C544" s="851"/>
      <c r="D544" s="851"/>
      <c r="E544" s="851"/>
      <c r="F544" s="851"/>
      <c r="G544" s="528"/>
      <c r="H544" s="529"/>
      <c r="I544" s="530"/>
      <c r="J544" s="531"/>
      <c r="K544" s="390"/>
      <c r="L544" s="704"/>
      <c r="M544" s="525"/>
      <c r="N544" s="390"/>
    </row>
    <row r="545" spans="1:15" ht="34.5" customHeight="1" x14ac:dyDescent="0.2">
      <c r="B545" s="583" t="s">
        <v>755</v>
      </c>
      <c r="C545" s="853" t="s">
        <v>898</v>
      </c>
      <c r="D545" s="853"/>
      <c r="E545" s="853"/>
      <c r="F545" s="853"/>
      <c r="I545" s="530"/>
      <c r="J545" s="531"/>
      <c r="L545" s="704"/>
    </row>
    <row r="546" spans="1:15" s="43" customFormat="1" x14ac:dyDescent="0.2">
      <c r="A546" s="554"/>
      <c r="B546" s="337">
        <v>0.5</v>
      </c>
      <c r="C546" s="540" t="s">
        <v>324</v>
      </c>
      <c r="D546" s="540" t="s">
        <v>325</v>
      </c>
      <c r="E546" s="631">
        <v>148.47999999999999</v>
      </c>
      <c r="F546" s="631">
        <v>30</v>
      </c>
      <c r="G546" s="548">
        <f t="shared" ref="G546:G551" si="69">B546*E546*52</f>
        <v>3860.4799999999996</v>
      </c>
      <c r="H546" s="549">
        <f t="shared" ref="H546:H551" si="70">E546*2</f>
        <v>296.95999999999998</v>
      </c>
      <c r="I546" s="550">
        <f t="shared" ref="I546:I551" si="71">SUM(G546:H546)</f>
        <v>4157.4399999999996</v>
      </c>
      <c r="J546" s="551">
        <f>F546*6</f>
        <v>180</v>
      </c>
      <c r="K546" s="552">
        <f>SUM(I546:J551)</f>
        <v>10998.439999999999</v>
      </c>
      <c r="L546" s="704">
        <f>K546*N$665</f>
        <v>700.73141910337904</v>
      </c>
      <c r="M546" s="553"/>
      <c r="N546" s="554"/>
      <c r="O546" s="62"/>
    </row>
    <row r="547" spans="1:15" s="43" customFormat="1" x14ac:dyDescent="0.2">
      <c r="A547" s="554"/>
      <c r="B547" s="337">
        <v>0.5</v>
      </c>
      <c r="C547" s="540" t="s">
        <v>326</v>
      </c>
      <c r="D547" s="540" t="s">
        <v>327</v>
      </c>
      <c r="E547" s="631">
        <v>15.6</v>
      </c>
      <c r="F547" s="631"/>
      <c r="G547" s="548">
        <f t="shared" si="69"/>
        <v>405.59999999999997</v>
      </c>
      <c r="H547" s="549">
        <f t="shared" si="70"/>
        <v>31.2</v>
      </c>
      <c r="I547" s="550">
        <f t="shared" si="71"/>
        <v>436.79999999999995</v>
      </c>
      <c r="J547" s="551"/>
      <c r="K547" s="554"/>
      <c r="L547" s="704"/>
      <c r="M547" s="553"/>
      <c r="N547" s="554"/>
      <c r="O547" s="62"/>
    </row>
    <row r="548" spans="1:15" s="43" customFormat="1" x14ac:dyDescent="0.2">
      <c r="A548" s="554"/>
      <c r="B548" s="337">
        <v>0.5</v>
      </c>
      <c r="C548" s="540" t="s">
        <v>328</v>
      </c>
      <c r="D548" s="540" t="s">
        <v>11</v>
      </c>
      <c r="E548" s="631">
        <v>68.150000000000006</v>
      </c>
      <c r="F548" s="631">
        <v>10</v>
      </c>
      <c r="G548" s="548">
        <f t="shared" si="69"/>
        <v>1771.9</v>
      </c>
      <c r="H548" s="549">
        <f t="shared" si="70"/>
        <v>136.30000000000001</v>
      </c>
      <c r="I548" s="550">
        <f t="shared" si="71"/>
        <v>1908.2</v>
      </c>
      <c r="J548" s="551">
        <f t="shared" ref="J548" si="72">F548*6</f>
        <v>60</v>
      </c>
      <c r="K548" s="554"/>
      <c r="L548" s="704"/>
      <c r="M548" s="553"/>
      <c r="N548" s="554"/>
      <c r="O548" s="62"/>
    </row>
    <row r="549" spans="1:15" s="43" customFormat="1" x14ac:dyDescent="0.2">
      <c r="A549" s="554"/>
      <c r="B549" s="337">
        <v>0.5</v>
      </c>
      <c r="C549" s="540" t="s">
        <v>329</v>
      </c>
      <c r="D549" s="540" t="s">
        <v>11</v>
      </c>
      <c r="E549" s="631">
        <v>73.319999999999993</v>
      </c>
      <c r="F549" s="631"/>
      <c r="G549" s="548">
        <f t="shared" si="69"/>
        <v>1906.3199999999997</v>
      </c>
      <c r="H549" s="549">
        <f t="shared" si="70"/>
        <v>146.63999999999999</v>
      </c>
      <c r="I549" s="550">
        <f t="shared" si="71"/>
        <v>2052.9599999999996</v>
      </c>
      <c r="J549" s="551"/>
      <c r="K549" s="554"/>
      <c r="L549" s="704"/>
      <c r="M549" s="553"/>
      <c r="N549" s="554"/>
      <c r="O549" s="62"/>
    </row>
    <row r="550" spans="1:15" s="43" customFormat="1" ht="22.5" x14ac:dyDescent="0.2">
      <c r="A550" s="554"/>
      <c r="B550" s="337">
        <v>0.5</v>
      </c>
      <c r="C550" s="540" t="s">
        <v>330</v>
      </c>
      <c r="D550" s="540" t="s">
        <v>327</v>
      </c>
      <c r="E550" s="631">
        <v>8.5500000000000007</v>
      </c>
      <c r="F550" s="631"/>
      <c r="G550" s="548">
        <f t="shared" si="69"/>
        <v>222.3</v>
      </c>
      <c r="H550" s="549">
        <f t="shared" si="70"/>
        <v>17.100000000000001</v>
      </c>
      <c r="I550" s="550">
        <f t="shared" si="71"/>
        <v>239.4</v>
      </c>
      <c r="J550" s="551"/>
      <c r="K550" s="554"/>
      <c r="L550" s="704"/>
      <c r="M550" s="553"/>
      <c r="N550" s="554"/>
      <c r="O550" s="62"/>
    </row>
    <row r="551" spans="1:15" s="43" customFormat="1" x14ac:dyDescent="0.2">
      <c r="A551" s="554"/>
      <c r="B551" s="337">
        <v>0.5</v>
      </c>
      <c r="C551" s="540" t="s">
        <v>331</v>
      </c>
      <c r="D551" s="540" t="s">
        <v>11</v>
      </c>
      <c r="E551" s="631">
        <v>70.13</v>
      </c>
      <c r="F551" s="631"/>
      <c r="G551" s="548">
        <f t="shared" si="69"/>
        <v>1823.3799999999999</v>
      </c>
      <c r="H551" s="549">
        <f t="shared" si="70"/>
        <v>140.26</v>
      </c>
      <c r="I551" s="550">
        <f t="shared" si="71"/>
        <v>1963.6399999999999</v>
      </c>
      <c r="J551" s="551"/>
      <c r="K551" s="554"/>
      <c r="L551" s="704"/>
      <c r="M551" s="553"/>
      <c r="N551" s="554"/>
      <c r="O551" s="62"/>
    </row>
    <row r="552" spans="1:15" x14ac:dyDescent="0.2">
      <c r="B552" s="331"/>
      <c r="C552" s="331" t="s">
        <v>20</v>
      </c>
      <c r="D552" s="331"/>
      <c r="E552" s="632">
        <f>SUM(E546:E551)</f>
        <v>384.22999999999996</v>
      </c>
      <c r="F552" s="632">
        <f>SUM(F546:F551)</f>
        <v>40</v>
      </c>
      <c r="I552" s="530"/>
      <c r="J552" s="531"/>
      <c r="L552" s="704"/>
    </row>
    <row r="553" spans="1:15" x14ac:dyDescent="0.2">
      <c r="B553" s="857"/>
      <c r="C553" s="857"/>
      <c r="D553" s="857"/>
      <c r="E553" s="857"/>
      <c r="F553" s="857"/>
      <c r="I553" s="530"/>
      <c r="J553" s="531"/>
      <c r="L553" s="704"/>
    </row>
    <row r="554" spans="1:15" ht="12.75" customHeight="1" x14ac:dyDescent="0.2">
      <c r="B554" s="853" t="s">
        <v>21</v>
      </c>
      <c r="C554" s="853"/>
      <c r="D554" s="853"/>
      <c r="E554" s="853"/>
      <c r="F554" s="853"/>
      <c r="I554" s="530"/>
      <c r="J554" s="531"/>
      <c r="L554" s="704"/>
    </row>
    <row r="555" spans="1:15" ht="16.5" customHeight="1" x14ac:dyDescent="0.2">
      <c r="B555" s="854" t="s">
        <v>729</v>
      </c>
      <c r="C555" s="853"/>
      <c r="D555" s="853"/>
      <c r="E555" s="853"/>
      <c r="F555" s="853"/>
      <c r="I555" s="530"/>
      <c r="J555" s="531"/>
      <c r="L555" s="704"/>
    </row>
    <row r="556" spans="1:15" x14ac:dyDescent="0.2">
      <c r="B556" s="855"/>
      <c r="C556" s="855"/>
      <c r="D556" s="855"/>
      <c r="E556" s="855"/>
      <c r="F556" s="855"/>
      <c r="I556" s="530"/>
      <c r="J556" s="531"/>
      <c r="L556" s="704"/>
    </row>
    <row r="557" spans="1:15" ht="12.75" customHeight="1" x14ac:dyDescent="0.2">
      <c r="B557" s="849" t="s">
        <v>25</v>
      </c>
      <c r="C557" s="849"/>
      <c r="D557" s="849"/>
      <c r="E557" s="849"/>
      <c r="F557" s="849"/>
      <c r="I557" s="530"/>
      <c r="J557" s="531"/>
      <c r="L557" s="704"/>
    </row>
    <row r="558" spans="1:15" ht="12.75" customHeight="1" x14ac:dyDescent="0.2">
      <c r="B558" s="845" t="s">
        <v>332</v>
      </c>
      <c r="C558" s="856"/>
      <c r="D558" s="856"/>
      <c r="E558" s="856"/>
      <c r="F558" s="856"/>
      <c r="I558" s="530"/>
      <c r="J558" s="531"/>
      <c r="L558" s="704"/>
    </row>
    <row r="559" spans="1:15" ht="12.75" customHeight="1" x14ac:dyDescent="0.2">
      <c r="B559" s="845" t="s">
        <v>333</v>
      </c>
      <c r="C559" s="845"/>
      <c r="D559" s="845"/>
      <c r="E559" s="845"/>
      <c r="F559" s="845"/>
      <c r="I559" s="530"/>
      <c r="J559" s="531"/>
      <c r="L559" s="704"/>
    </row>
    <row r="560" spans="1:15" s="26" customFormat="1" x14ac:dyDescent="0.2">
      <c r="A560" s="390"/>
      <c r="B560" s="851"/>
      <c r="C560" s="851"/>
      <c r="D560" s="851"/>
      <c r="E560" s="851"/>
      <c r="F560" s="851"/>
      <c r="G560" s="528"/>
      <c r="H560" s="529"/>
      <c r="I560" s="530"/>
      <c r="J560" s="531"/>
      <c r="K560" s="390"/>
      <c r="L560" s="704"/>
      <c r="M560" s="525"/>
      <c r="N560" s="390"/>
    </row>
    <row r="561" spans="1:15" s="26" customFormat="1" x14ac:dyDescent="0.2">
      <c r="A561" s="390"/>
      <c r="B561" s="449"/>
      <c r="C561" s="449"/>
      <c r="D561" s="449"/>
      <c r="E561" s="524"/>
      <c r="F561" s="524"/>
      <c r="G561" s="449"/>
      <c r="H561" s="528"/>
      <c r="I561" s="529"/>
      <c r="J561" s="531"/>
      <c r="K561" s="390"/>
      <c r="L561" s="704"/>
      <c r="M561" s="525"/>
      <c r="N561" s="390"/>
    </row>
    <row r="562" spans="1:15" ht="33" customHeight="1" x14ac:dyDescent="0.2">
      <c r="B562" s="519" t="s">
        <v>754</v>
      </c>
      <c r="C562" s="850" t="s">
        <v>899</v>
      </c>
      <c r="D562" s="850"/>
      <c r="E562" s="850"/>
      <c r="F562" s="850"/>
      <c r="I562" s="530"/>
      <c r="J562" s="531"/>
      <c r="L562" s="704"/>
    </row>
    <row r="563" spans="1:15" x14ac:dyDescent="0.2">
      <c r="B563" s="545">
        <v>5</v>
      </c>
      <c r="C563" s="633" t="s">
        <v>334</v>
      </c>
      <c r="D563" s="634" t="s">
        <v>8</v>
      </c>
      <c r="E563" s="635"/>
      <c r="F563" s="545"/>
      <c r="I563" s="530"/>
      <c r="J563" s="531"/>
      <c r="K563" s="532"/>
      <c r="L563" s="704"/>
    </row>
    <row r="564" spans="1:15" s="43" customFormat="1" x14ac:dyDescent="0.2">
      <c r="A564" s="554"/>
      <c r="B564" s="545">
        <v>5</v>
      </c>
      <c r="C564" s="546" t="s">
        <v>335</v>
      </c>
      <c r="D564" s="546" t="s">
        <v>131</v>
      </c>
      <c r="E564" s="635">
        <v>125</v>
      </c>
      <c r="F564" s="635"/>
      <c r="G564" s="528">
        <f>B564*E564*44</f>
        <v>27500</v>
      </c>
      <c r="H564" s="529">
        <f>E564*2</f>
        <v>250</v>
      </c>
      <c r="I564" s="530">
        <f>SUM(G564:H564)</f>
        <v>27750</v>
      </c>
      <c r="J564" s="531"/>
      <c r="K564" s="552">
        <f>SUM(I564:J590)</f>
        <v>478122</v>
      </c>
      <c r="L564" s="704">
        <f>K564*N$665</f>
        <v>30462.05712487824</v>
      </c>
      <c r="M564" s="553"/>
      <c r="N564" s="554"/>
      <c r="O564" s="62"/>
    </row>
    <row r="565" spans="1:15" s="43" customFormat="1" ht="22.5" x14ac:dyDescent="0.2">
      <c r="A565" s="554"/>
      <c r="B565" s="545">
        <v>5</v>
      </c>
      <c r="C565" s="546" t="s">
        <v>336</v>
      </c>
      <c r="D565" s="546" t="s">
        <v>131</v>
      </c>
      <c r="E565" s="635">
        <v>100</v>
      </c>
      <c r="F565" s="635"/>
      <c r="G565" s="528">
        <f>B565*E565*44</f>
        <v>22000</v>
      </c>
      <c r="H565" s="529">
        <f>E565*2</f>
        <v>200</v>
      </c>
      <c r="I565" s="530">
        <f>SUM(G565:H565)</f>
        <v>22200</v>
      </c>
      <c r="J565" s="531"/>
      <c r="K565" s="554"/>
      <c r="L565" s="704"/>
      <c r="M565" s="553"/>
      <c r="N565" s="554"/>
      <c r="O565" s="62"/>
    </row>
    <row r="566" spans="1:15" s="43" customFormat="1" x14ac:dyDescent="0.2">
      <c r="A566" s="554"/>
      <c r="B566" s="545">
        <v>5</v>
      </c>
      <c r="C566" s="633" t="s">
        <v>337</v>
      </c>
      <c r="D566" s="636" t="s">
        <v>8</v>
      </c>
      <c r="E566" s="635">
        <v>225</v>
      </c>
      <c r="F566" s="635"/>
      <c r="G566" s="528">
        <f>B566*E566*44</f>
        <v>49500</v>
      </c>
      <c r="H566" s="529">
        <f>E566*2</f>
        <v>450</v>
      </c>
      <c r="I566" s="530">
        <f>SUM(G566:H566)</f>
        <v>49950</v>
      </c>
      <c r="J566" s="531"/>
      <c r="K566" s="554"/>
      <c r="L566" s="704"/>
      <c r="M566" s="553"/>
      <c r="N566" s="554"/>
      <c r="O566" s="62"/>
    </row>
    <row r="567" spans="1:15" s="43" customFormat="1" ht="22.5" x14ac:dyDescent="0.2">
      <c r="A567" s="554"/>
      <c r="B567" s="545">
        <v>5</v>
      </c>
      <c r="C567" s="546" t="s">
        <v>301</v>
      </c>
      <c r="D567" s="546" t="s">
        <v>338</v>
      </c>
      <c r="E567" s="635"/>
      <c r="F567" s="635"/>
      <c r="G567" s="528"/>
      <c r="H567" s="529"/>
      <c r="I567" s="530"/>
      <c r="J567" s="531"/>
      <c r="K567" s="554"/>
      <c r="L567" s="704"/>
      <c r="M567" s="553"/>
      <c r="N567" s="554"/>
      <c r="O567" s="62"/>
    </row>
    <row r="568" spans="1:15" s="43" customFormat="1" ht="22.5" x14ac:dyDescent="0.2">
      <c r="A568" s="554"/>
      <c r="B568" s="545">
        <v>5</v>
      </c>
      <c r="C568" s="546" t="s">
        <v>301</v>
      </c>
      <c r="D568" s="546" t="s">
        <v>338</v>
      </c>
      <c r="E568" s="635"/>
      <c r="F568" s="635"/>
      <c r="G568" s="528"/>
      <c r="H568" s="529"/>
      <c r="I568" s="530"/>
      <c r="J568" s="531"/>
      <c r="K568" s="554"/>
      <c r="L568" s="704"/>
      <c r="M568" s="553"/>
      <c r="N568" s="554"/>
      <c r="O568" s="62"/>
    </row>
    <row r="569" spans="1:15" s="43" customFormat="1" x14ac:dyDescent="0.2">
      <c r="A569" s="554"/>
      <c r="B569" s="545">
        <v>5</v>
      </c>
      <c r="C569" s="546" t="s">
        <v>339</v>
      </c>
      <c r="D569" s="546" t="s">
        <v>16</v>
      </c>
      <c r="E569" s="635"/>
      <c r="F569" s="635"/>
      <c r="G569" s="528"/>
      <c r="H569" s="529"/>
      <c r="I569" s="530"/>
      <c r="J569" s="531"/>
      <c r="K569" s="554"/>
      <c r="L569" s="704"/>
      <c r="M569" s="553"/>
      <c r="N569" s="554"/>
      <c r="O569" s="62"/>
    </row>
    <row r="570" spans="1:15" s="43" customFormat="1" ht="22.5" x14ac:dyDescent="0.2">
      <c r="A570" s="554"/>
      <c r="B570" s="545">
        <v>5</v>
      </c>
      <c r="C570" s="546" t="s">
        <v>340</v>
      </c>
      <c r="D570" s="546" t="s">
        <v>338</v>
      </c>
      <c r="E570" s="635"/>
      <c r="F570" s="635"/>
      <c r="G570" s="528"/>
      <c r="H570" s="529"/>
      <c r="I570" s="530"/>
      <c r="J570" s="531"/>
      <c r="K570" s="554"/>
      <c r="L570" s="704"/>
      <c r="M570" s="553"/>
      <c r="N570" s="554"/>
      <c r="O570" s="62"/>
    </row>
    <row r="571" spans="1:15" s="43" customFormat="1" ht="22.5" x14ac:dyDescent="0.2">
      <c r="A571" s="554"/>
      <c r="B571" s="545">
        <v>5</v>
      </c>
      <c r="C571" s="546" t="s">
        <v>341</v>
      </c>
      <c r="D571" s="546" t="s">
        <v>338</v>
      </c>
      <c r="E571" s="635"/>
      <c r="F571" s="635"/>
      <c r="G571" s="528"/>
      <c r="H571" s="529"/>
      <c r="I571" s="530"/>
      <c r="J571" s="531"/>
      <c r="K571" s="554"/>
      <c r="L571" s="704"/>
      <c r="M571" s="553"/>
      <c r="N571" s="554"/>
      <c r="O571" s="62"/>
    </row>
    <row r="572" spans="1:15" s="43" customFormat="1" ht="22.5" x14ac:dyDescent="0.2">
      <c r="A572" s="554"/>
      <c r="B572" s="545">
        <v>5</v>
      </c>
      <c r="C572" s="546" t="s">
        <v>191</v>
      </c>
      <c r="D572" s="546" t="s">
        <v>338</v>
      </c>
      <c r="E572" s="635"/>
      <c r="F572" s="635"/>
      <c r="G572" s="528"/>
      <c r="H572" s="529"/>
      <c r="I572" s="530"/>
      <c r="J572" s="531"/>
      <c r="K572" s="554"/>
      <c r="L572" s="704"/>
      <c r="M572" s="553"/>
      <c r="N572" s="554"/>
      <c r="O572" s="62"/>
    </row>
    <row r="573" spans="1:15" s="43" customFormat="1" x14ac:dyDescent="0.2">
      <c r="A573" s="554"/>
      <c r="B573" s="545"/>
      <c r="C573" s="546" t="s">
        <v>205</v>
      </c>
      <c r="D573" s="546"/>
      <c r="E573" s="635"/>
      <c r="F573" s="635"/>
      <c r="G573" s="528"/>
      <c r="H573" s="529"/>
      <c r="I573" s="530"/>
      <c r="J573" s="531"/>
      <c r="K573" s="554"/>
      <c r="L573" s="704"/>
      <c r="M573" s="553"/>
      <c r="N573" s="554"/>
      <c r="O573" s="62"/>
    </row>
    <row r="574" spans="1:15" s="43" customFormat="1" x14ac:dyDescent="0.2">
      <c r="A574" s="554"/>
      <c r="B574" s="545">
        <v>5</v>
      </c>
      <c r="C574" s="633" t="s">
        <v>342</v>
      </c>
      <c r="D574" s="636" t="s">
        <v>8</v>
      </c>
      <c r="E574" s="635">
        <v>400</v>
      </c>
      <c r="F574" s="635"/>
      <c r="G574" s="528">
        <f>B574*E574*44</f>
        <v>88000</v>
      </c>
      <c r="H574" s="529">
        <f>E574*2</f>
        <v>800</v>
      </c>
      <c r="I574" s="530">
        <f>SUM(G574:H574)</f>
        <v>88800</v>
      </c>
      <c r="J574" s="531"/>
      <c r="K574" s="554"/>
      <c r="L574" s="704"/>
      <c r="M574" s="553"/>
      <c r="N574" s="554"/>
      <c r="O574" s="62"/>
    </row>
    <row r="575" spans="1:15" s="43" customFormat="1" ht="22.5" x14ac:dyDescent="0.2">
      <c r="A575" s="554"/>
      <c r="B575" s="545">
        <v>5</v>
      </c>
      <c r="C575" s="546" t="s">
        <v>343</v>
      </c>
      <c r="D575" s="546" t="s">
        <v>338</v>
      </c>
      <c r="E575" s="635"/>
      <c r="F575" s="635"/>
      <c r="G575" s="528"/>
      <c r="H575" s="529"/>
      <c r="I575" s="530"/>
      <c r="J575" s="531"/>
      <c r="K575" s="554"/>
      <c r="L575" s="704"/>
      <c r="M575" s="553"/>
      <c r="N575" s="554"/>
      <c r="O575" s="62"/>
    </row>
    <row r="576" spans="1:15" s="43" customFormat="1" ht="23.25" customHeight="1" x14ac:dyDescent="0.2">
      <c r="A576" s="554"/>
      <c r="B576" s="545">
        <v>5</v>
      </c>
      <c r="C576" s="546" t="s">
        <v>344</v>
      </c>
      <c r="D576" s="546" t="s">
        <v>338</v>
      </c>
      <c r="E576" s="635"/>
      <c r="F576" s="635"/>
      <c r="G576" s="528"/>
      <c r="H576" s="529"/>
      <c r="I576" s="530"/>
      <c r="J576" s="531"/>
      <c r="K576" s="554"/>
      <c r="L576" s="704"/>
      <c r="M576" s="553"/>
      <c r="N576" s="554"/>
      <c r="O576" s="62"/>
    </row>
    <row r="577" spans="1:15" s="43" customFormat="1" ht="22.5" x14ac:dyDescent="0.2">
      <c r="A577" s="554"/>
      <c r="B577" s="545">
        <v>5</v>
      </c>
      <c r="C577" s="633" t="s">
        <v>345</v>
      </c>
      <c r="D577" s="636" t="s">
        <v>8</v>
      </c>
      <c r="E577" s="635">
        <v>625</v>
      </c>
      <c r="F577" s="635"/>
      <c r="G577" s="528">
        <f>B577*E577*44</f>
        <v>137500</v>
      </c>
      <c r="H577" s="529">
        <f>E577*2</f>
        <v>1250</v>
      </c>
      <c r="I577" s="530">
        <f>SUM(G577:H577)</f>
        <v>138750</v>
      </c>
      <c r="J577" s="531"/>
      <c r="K577" s="554"/>
      <c r="L577" s="704"/>
      <c r="M577" s="553"/>
      <c r="N577" s="554"/>
      <c r="O577" s="62"/>
    </row>
    <row r="578" spans="1:15" s="43" customFormat="1" ht="22.5" x14ac:dyDescent="0.2">
      <c r="A578" s="554"/>
      <c r="B578" s="545">
        <v>5</v>
      </c>
      <c r="C578" s="546" t="s">
        <v>346</v>
      </c>
      <c r="D578" s="546" t="s">
        <v>338</v>
      </c>
      <c r="E578" s="635"/>
      <c r="F578" s="635"/>
      <c r="G578" s="528"/>
      <c r="H578" s="529"/>
      <c r="I578" s="530"/>
      <c r="J578" s="531"/>
      <c r="K578" s="554"/>
      <c r="L578" s="704"/>
      <c r="M578" s="553"/>
      <c r="N578" s="554"/>
      <c r="O578" s="62"/>
    </row>
    <row r="579" spans="1:15" s="43" customFormat="1" x14ac:dyDescent="0.2">
      <c r="A579" s="554"/>
      <c r="B579" s="545">
        <v>5</v>
      </c>
      <c r="C579" s="546" t="s">
        <v>339</v>
      </c>
      <c r="D579" s="546" t="s">
        <v>16</v>
      </c>
      <c r="E579" s="635"/>
      <c r="F579" s="635"/>
      <c r="G579" s="528"/>
      <c r="H579" s="529"/>
      <c r="I579" s="530"/>
      <c r="J579" s="531"/>
      <c r="K579" s="554"/>
      <c r="L579" s="704"/>
      <c r="M579" s="553"/>
      <c r="N579" s="554"/>
      <c r="O579" s="62"/>
    </row>
    <row r="580" spans="1:15" s="43" customFormat="1" ht="22.5" x14ac:dyDescent="0.2">
      <c r="A580" s="554"/>
      <c r="B580" s="545">
        <v>5</v>
      </c>
      <c r="C580" s="546" t="s">
        <v>340</v>
      </c>
      <c r="D580" s="546" t="s">
        <v>338</v>
      </c>
      <c r="E580" s="635"/>
      <c r="F580" s="635"/>
      <c r="G580" s="528"/>
      <c r="H580" s="529"/>
      <c r="I580" s="530"/>
      <c r="J580" s="531"/>
      <c r="K580" s="554"/>
      <c r="L580" s="704"/>
      <c r="M580" s="553"/>
      <c r="N580" s="554"/>
      <c r="O580" s="62"/>
    </row>
    <row r="581" spans="1:15" s="43" customFormat="1" ht="22.5" x14ac:dyDescent="0.2">
      <c r="A581" s="554"/>
      <c r="B581" s="545">
        <v>5</v>
      </c>
      <c r="C581" s="546" t="s">
        <v>341</v>
      </c>
      <c r="D581" s="546" t="s">
        <v>338</v>
      </c>
      <c r="E581" s="635"/>
      <c r="F581" s="635"/>
      <c r="G581" s="528"/>
      <c r="H581" s="529"/>
      <c r="I581" s="530"/>
      <c r="J581" s="531"/>
      <c r="K581" s="554"/>
      <c r="L581" s="704"/>
      <c r="M581" s="553"/>
      <c r="N581" s="554"/>
      <c r="O581" s="62"/>
    </row>
    <row r="582" spans="1:15" s="43" customFormat="1" ht="22.5" x14ac:dyDescent="0.2">
      <c r="A582" s="554"/>
      <c r="B582" s="545">
        <v>5</v>
      </c>
      <c r="C582" s="546" t="s">
        <v>191</v>
      </c>
      <c r="D582" s="546" t="s">
        <v>338</v>
      </c>
      <c r="E582" s="635"/>
      <c r="F582" s="635"/>
      <c r="G582" s="528"/>
      <c r="H582" s="529"/>
      <c r="I582" s="530"/>
      <c r="J582" s="531"/>
      <c r="K582" s="554"/>
      <c r="L582" s="704"/>
      <c r="M582" s="553"/>
      <c r="N582" s="554"/>
      <c r="O582" s="62"/>
    </row>
    <row r="583" spans="1:15" s="43" customFormat="1" x14ac:dyDescent="0.2">
      <c r="A583" s="554"/>
      <c r="B583" s="545"/>
      <c r="C583" s="633" t="s">
        <v>347</v>
      </c>
      <c r="D583" s="636" t="s">
        <v>8</v>
      </c>
      <c r="E583" s="635"/>
      <c r="F583" s="635"/>
      <c r="G583" s="528"/>
      <c r="H583" s="529"/>
      <c r="I583" s="530"/>
      <c r="J583" s="531"/>
      <c r="K583" s="554"/>
      <c r="L583" s="704"/>
      <c r="M583" s="553"/>
      <c r="N583" s="554"/>
      <c r="O583" s="62"/>
    </row>
    <row r="584" spans="1:15" s="43" customFormat="1" x14ac:dyDescent="0.2">
      <c r="A584" s="554"/>
      <c r="B584" s="545">
        <v>5</v>
      </c>
      <c r="C584" s="852" t="s">
        <v>348</v>
      </c>
      <c r="D584" s="852" t="s">
        <v>338</v>
      </c>
      <c r="E584" s="852">
        <v>110</v>
      </c>
      <c r="F584" s="852"/>
      <c r="G584" s="528">
        <f>B584*E584*44</f>
        <v>24200</v>
      </c>
      <c r="H584" s="529">
        <f>E584*2</f>
        <v>220</v>
      </c>
      <c r="I584" s="530">
        <f>SUM(G584:H584)</f>
        <v>24420</v>
      </c>
      <c r="J584" s="531"/>
      <c r="K584" s="554"/>
      <c r="L584" s="704"/>
      <c r="M584" s="553"/>
      <c r="N584" s="554"/>
      <c r="O584" s="62"/>
    </row>
    <row r="585" spans="1:15" s="43" customFormat="1" ht="22.5" x14ac:dyDescent="0.2">
      <c r="A585" s="554"/>
      <c r="B585" s="545">
        <v>5</v>
      </c>
      <c r="C585" s="633" t="s">
        <v>349</v>
      </c>
      <c r="D585" s="546"/>
      <c r="E585" s="635">
        <v>566</v>
      </c>
      <c r="F585" s="635"/>
      <c r="G585" s="528">
        <f>B585*E585*44</f>
        <v>124520</v>
      </c>
      <c r="H585" s="529">
        <f>E585*2</f>
        <v>1132</v>
      </c>
      <c r="I585" s="530">
        <f>SUM(G585:H585)</f>
        <v>125652</v>
      </c>
      <c r="J585" s="531"/>
      <c r="K585" s="554"/>
      <c r="L585" s="704"/>
      <c r="M585" s="553"/>
      <c r="N585" s="554"/>
      <c r="O585" s="62"/>
    </row>
    <row r="586" spans="1:15" s="43" customFormat="1" x14ac:dyDescent="0.2">
      <c r="A586" s="554"/>
      <c r="B586" s="545">
        <v>5</v>
      </c>
      <c r="C586" s="546" t="s">
        <v>339</v>
      </c>
      <c r="D586" s="546" t="s">
        <v>16</v>
      </c>
      <c r="E586" s="635"/>
      <c r="F586" s="635"/>
      <c r="G586" s="528"/>
      <c r="H586" s="549"/>
      <c r="I586" s="550"/>
      <c r="J586" s="551"/>
      <c r="K586" s="554"/>
      <c r="L586" s="704"/>
      <c r="M586" s="553"/>
      <c r="N586" s="554"/>
      <c r="O586" s="62"/>
    </row>
    <row r="587" spans="1:15" s="43" customFormat="1" ht="22.5" x14ac:dyDescent="0.2">
      <c r="A587" s="554"/>
      <c r="B587" s="545">
        <v>5</v>
      </c>
      <c r="C587" s="546" t="s">
        <v>340</v>
      </c>
      <c r="D587" s="546" t="s">
        <v>338</v>
      </c>
      <c r="E587" s="635"/>
      <c r="F587" s="635"/>
      <c r="G587" s="528"/>
      <c r="H587" s="549"/>
      <c r="I587" s="550"/>
      <c r="J587" s="551"/>
      <c r="K587" s="554"/>
      <c r="L587" s="704"/>
      <c r="M587" s="553"/>
      <c r="N587" s="554"/>
      <c r="O587" s="62"/>
    </row>
    <row r="588" spans="1:15" s="43" customFormat="1" ht="22.5" x14ac:dyDescent="0.2">
      <c r="A588" s="554"/>
      <c r="B588" s="545">
        <v>5</v>
      </c>
      <c r="C588" s="546" t="s">
        <v>341</v>
      </c>
      <c r="D588" s="546" t="s">
        <v>338</v>
      </c>
      <c r="E588" s="635"/>
      <c r="F588" s="635"/>
      <c r="G588" s="528"/>
      <c r="H588" s="549"/>
      <c r="I588" s="550"/>
      <c r="J588" s="551"/>
      <c r="K588" s="554"/>
      <c r="L588" s="704"/>
      <c r="M588" s="553"/>
      <c r="N588" s="554"/>
      <c r="O588" s="62"/>
    </row>
    <row r="589" spans="1:15" s="43" customFormat="1" ht="33.75" x14ac:dyDescent="0.2">
      <c r="A589" s="554"/>
      <c r="B589" s="545">
        <v>5</v>
      </c>
      <c r="C589" s="546" t="s">
        <v>191</v>
      </c>
      <c r="D589" s="546" t="s">
        <v>350</v>
      </c>
      <c r="E589" s="635"/>
      <c r="F589" s="635"/>
      <c r="G589" s="528"/>
      <c r="H589" s="549"/>
      <c r="I589" s="550"/>
      <c r="J589" s="551"/>
      <c r="K589" s="554"/>
      <c r="L589" s="704"/>
      <c r="M589" s="553"/>
      <c r="N589" s="554"/>
      <c r="O589" s="62"/>
    </row>
    <row r="590" spans="1:15" s="43" customFormat="1" x14ac:dyDescent="0.2">
      <c r="A590" s="554"/>
      <c r="B590" s="337"/>
      <c r="C590" s="540" t="s">
        <v>351</v>
      </c>
      <c r="D590" s="540"/>
      <c r="E590" s="631"/>
      <c r="F590" s="631">
        <v>300</v>
      </c>
      <c r="G590" s="528"/>
      <c r="H590" s="549"/>
      <c r="I590" s="550"/>
      <c r="J590" s="622">
        <f>F590*2</f>
        <v>600</v>
      </c>
      <c r="K590" s="554"/>
      <c r="L590" s="704"/>
      <c r="M590" s="553"/>
      <c r="N590" s="554"/>
      <c r="O590" s="62"/>
    </row>
    <row r="591" spans="1:15" x14ac:dyDescent="0.2">
      <c r="B591" s="538"/>
      <c r="C591" s="331" t="s">
        <v>20</v>
      </c>
      <c r="D591" s="538"/>
      <c r="E591" s="637">
        <f>SUM(E564:E590)</f>
        <v>2151</v>
      </c>
      <c r="F591" s="637">
        <f>SUM(F564:F590)</f>
        <v>300</v>
      </c>
      <c r="G591" s="390"/>
      <c r="H591" s="390"/>
      <c r="I591" s="530"/>
      <c r="J591" s="531"/>
      <c r="L591" s="704"/>
    </row>
    <row r="592" spans="1:15" x14ac:dyDescent="0.2">
      <c r="B592" s="851"/>
      <c r="C592" s="851"/>
      <c r="D592" s="851"/>
      <c r="E592" s="851"/>
      <c r="F592" s="851"/>
      <c r="G592" s="390"/>
      <c r="H592" s="390"/>
      <c r="I592" s="530"/>
      <c r="J592" s="531"/>
      <c r="L592" s="704"/>
    </row>
    <row r="593" spans="1:14" ht="12.75" customHeight="1" x14ac:dyDescent="0.2">
      <c r="B593" s="849" t="s">
        <v>21</v>
      </c>
      <c r="C593" s="849"/>
      <c r="D593" s="849"/>
      <c r="E593" s="849"/>
      <c r="F593" s="849"/>
      <c r="G593" s="390"/>
      <c r="H593" s="390"/>
      <c r="I593" s="530"/>
      <c r="J593" s="531"/>
      <c r="L593" s="704"/>
    </row>
    <row r="594" spans="1:14" ht="24" customHeight="1" x14ac:dyDescent="0.2">
      <c r="B594" s="849" t="s">
        <v>352</v>
      </c>
      <c r="C594" s="849"/>
      <c r="D594" s="849"/>
      <c r="E594" s="849"/>
      <c r="F594" s="849"/>
      <c r="G594" s="390"/>
      <c r="H594" s="390"/>
      <c r="I594" s="530"/>
      <c r="J594" s="531"/>
      <c r="L594" s="704"/>
    </row>
    <row r="595" spans="1:14" x14ac:dyDescent="0.2">
      <c r="B595" s="849" t="s">
        <v>25</v>
      </c>
      <c r="C595" s="849"/>
      <c r="D595" s="849"/>
      <c r="E595" s="849"/>
      <c r="F595" s="849"/>
      <c r="I595" s="530"/>
      <c r="J595" s="531"/>
      <c r="K595" s="532"/>
      <c r="L595" s="704"/>
    </row>
    <row r="596" spans="1:14" ht="12.75" customHeight="1" x14ac:dyDescent="0.2">
      <c r="B596" s="845" t="s">
        <v>332</v>
      </c>
      <c r="C596" s="845"/>
      <c r="D596" s="845"/>
      <c r="E596" s="845"/>
      <c r="F596" s="845"/>
      <c r="G596" s="390"/>
      <c r="H596" s="390"/>
      <c r="I596" s="530"/>
      <c r="J596" s="531"/>
      <c r="L596" s="704"/>
    </row>
    <row r="597" spans="1:14" s="26" customFormat="1" x14ac:dyDescent="0.2">
      <c r="A597" s="390"/>
      <c r="B597" s="449"/>
      <c r="C597" s="449"/>
      <c r="D597" s="449"/>
      <c r="E597" s="524"/>
      <c r="F597" s="524"/>
      <c r="G597" s="449"/>
      <c r="H597" s="528"/>
      <c r="I597" s="529"/>
      <c r="J597" s="531"/>
      <c r="K597" s="390"/>
      <c r="L597" s="704"/>
      <c r="M597" s="525"/>
      <c r="N597" s="390"/>
    </row>
    <row r="598" spans="1:14" s="26" customFormat="1" ht="24.75" customHeight="1" x14ac:dyDescent="0.2">
      <c r="A598" s="390"/>
      <c r="B598" s="519" t="s">
        <v>753</v>
      </c>
      <c r="C598" s="846" t="s">
        <v>900</v>
      </c>
      <c r="D598" s="846"/>
      <c r="E598" s="846"/>
      <c r="F598" s="846"/>
      <c r="G598" s="528"/>
      <c r="H598" s="529"/>
      <c r="I598" s="530"/>
      <c r="J598" s="531"/>
      <c r="K598" s="390"/>
      <c r="L598" s="704"/>
      <c r="M598" s="525"/>
      <c r="N598" s="390"/>
    </row>
    <row r="599" spans="1:14" s="84" customFormat="1" ht="22.5" x14ac:dyDescent="0.2">
      <c r="A599" s="554"/>
      <c r="B599" s="638" t="s">
        <v>353</v>
      </c>
      <c r="C599" s="639" t="s">
        <v>354</v>
      </c>
      <c r="D599" s="639" t="s">
        <v>355</v>
      </c>
      <c r="E599" s="639"/>
      <c r="F599" s="640" t="s">
        <v>8</v>
      </c>
      <c r="G599" s="548"/>
      <c r="H599" s="549"/>
      <c r="I599" s="550"/>
      <c r="J599" s="551"/>
      <c r="K599" s="554"/>
      <c r="L599" s="704"/>
      <c r="M599" s="553"/>
      <c r="N599" s="554"/>
    </row>
    <row r="600" spans="1:14" s="84" customFormat="1" ht="22.5" x14ac:dyDescent="0.2">
      <c r="A600" s="554"/>
      <c r="B600" s="638" t="s">
        <v>356</v>
      </c>
      <c r="C600" s="641"/>
      <c r="D600" s="639"/>
      <c r="E600" s="639"/>
      <c r="F600" s="639"/>
      <c r="G600" s="548"/>
      <c r="H600" s="549"/>
      <c r="I600" s="550"/>
      <c r="J600" s="551"/>
      <c r="K600" s="554"/>
      <c r="L600" s="704"/>
      <c r="M600" s="553"/>
      <c r="N600" s="554"/>
    </row>
    <row r="601" spans="1:14" s="84" customFormat="1" ht="22.5" x14ac:dyDescent="0.2">
      <c r="A601" s="554"/>
      <c r="B601" s="642">
        <v>0.25</v>
      </c>
      <c r="C601" s="639" t="s">
        <v>357</v>
      </c>
      <c r="D601" s="639" t="s">
        <v>358</v>
      </c>
      <c r="E601" s="639">
        <v>141.82</v>
      </c>
      <c r="F601" s="639">
        <v>3.15</v>
      </c>
      <c r="G601" s="548">
        <f>B601*E601*52</f>
        <v>1843.6599999999999</v>
      </c>
      <c r="H601" s="549">
        <f>E601*2</f>
        <v>283.64</v>
      </c>
      <c r="I601" s="550">
        <f>SUM(G601:H601)</f>
        <v>2127.2999999999997</v>
      </c>
      <c r="J601" s="551">
        <f>F601*2</f>
        <v>6.3</v>
      </c>
      <c r="K601" s="552">
        <f>SUM(I601:J614)</f>
        <v>8401.6799999999985</v>
      </c>
      <c r="L601" s="704">
        <f>K601*N$665</f>
        <v>535.28692698714337</v>
      </c>
      <c r="M601" s="553"/>
      <c r="N601" s="554"/>
    </row>
    <row r="602" spans="1:14" s="84" customFormat="1" x14ac:dyDescent="0.2">
      <c r="A602" s="554"/>
      <c r="B602" s="638">
        <v>0.25</v>
      </c>
      <c r="C602" s="639" t="s">
        <v>359</v>
      </c>
      <c r="D602" s="639" t="s">
        <v>16</v>
      </c>
      <c r="E602" s="639">
        <v>9.14</v>
      </c>
      <c r="F602" s="640" t="s">
        <v>8</v>
      </c>
      <c r="G602" s="548">
        <f t="shared" ref="G602:G614" si="73">B602*E602*52</f>
        <v>118.82000000000001</v>
      </c>
      <c r="H602" s="549">
        <f t="shared" ref="H602:H614" si="74">E602*2</f>
        <v>18.28</v>
      </c>
      <c r="I602" s="550">
        <f t="shared" ref="I602:I614" si="75">SUM(G602:H602)</f>
        <v>137.10000000000002</v>
      </c>
      <c r="J602" s="551"/>
      <c r="K602" s="554"/>
      <c r="L602" s="704"/>
      <c r="M602" s="553"/>
      <c r="N602" s="554"/>
    </row>
    <row r="603" spans="1:14" s="84" customFormat="1" x14ac:dyDescent="0.2">
      <c r="A603" s="554"/>
      <c r="B603" s="638">
        <v>0.25</v>
      </c>
      <c r="C603" s="639" t="s">
        <v>360</v>
      </c>
      <c r="D603" s="639" t="s">
        <v>16</v>
      </c>
      <c r="E603" s="639">
        <v>18.14</v>
      </c>
      <c r="F603" s="639">
        <v>0.84</v>
      </c>
      <c r="G603" s="548">
        <f t="shared" si="73"/>
        <v>235.82</v>
      </c>
      <c r="H603" s="549">
        <f t="shared" si="74"/>
        <v>36.28</v>
      </c>
      <c r="I603" s="550">
        <f t="shared" si="75"/>
        <v>272.10000000000002</v>
      </c>
      <c r="J603" s="551">
        <f t="shared" ref="J603:J614" si="76">F603*2</f>
        <v>1.68</v>
      </c>
      <c r="K603" s="554"/>
      <c r="L603" s="704"/>
      <c r="M603" s="553"/>
      <c r="N603" s="554"/>
    </row>
    <row r="604" spans="1:14" s="84" customFormat="1" x14ac:dyDescent="0.2">
      <c r="A604" s="554"/>
      <c r="B604" s="638">
        <v>0.25</v>
      </c>
      <c r="C604" s="639" t="s">
        <v>361</v>
      </c>
      <c r="D604" s="639" t="s">
        <v>16</v>
      </c>
      <c r="E604" s="639">
        <v>11.42</v>
      </c>
      <c r="F604" s="639">
        <v>0.84</v>
      </c>
      <c r="G604" s="548">
        <f t="shared" si="73"/>
        <v>148.46</v>
      </c>
      <c r="H604" s="549">
        <f t="shared" si="74"/>
        <v>22.84</v>
      </c>
      <c r="I604" s="550">
        <f t="shared" si="75"/>
        <v>171.3</v>
      </c>
      <c r="J604" s="551">
        <f t="shared" si="76"/>
        <v>1.68</v>
      </c>
      <c r="K604" s="554"/>
      <c r="L604" s="704"/>
      <c r="M604" s="553"/>
      <c r="N604" s="554"/>
    </row>
    <row r="605" spans="1:14" s="84" customFormat="1" x14ac:dyDescent="0.2">
      <c r="A605" s="554"/>
      <c r="B605" s="638">
        <v>0.25</v>
      </c>
      <c r="C605" s="639" t="s">
        <v>362</v>
      </c>
      <c r="D605" s="639" t="s">
        <v>16</v>
      </c>
      <c r="E605" s="639">
        <v>15.54</v>
      </c>
      <c r="F605" s="639">
        <v>0.84</v>
      </c>
      <c r="G605" s="548">
        <f t="shared" si="73"/>
        <v>202.01999999999998</v>
      </c>
      <c r="H605" s="549">
        <f t="shared" si="74"/>
        <v>31.08</v>
      </c>
      <c r="I605" s="550">
        <f t="shared" si="75"/>
        <v>233.09999999999997</v>
      </c>
      <c r="J605" s="551">
        <f t="shared" si="76"/>
        <v>1.68</v>
      </c>
      <c r="K605" s="554"/>
      <c r="L605" s="704"/>
      <c r="M605" s="553"/>
      <c r="N605" s="554"/>
    </row>
    <row r="606" spans="1:14" s="84" customFormat="1" x14ac:dyDescent="0.2">
      <c r="A606" s="554"/>
      <c r="B606" s="638">
        <v>0.25</v>
      </c>
      <c r="C606" s="639" t="s">
        <v>363</v>
      </c>
      <c r="D606" s="639" t="s">
        <v>16</v>
      </c>
      <c r="E606" s="639">
        <v>9.48</v>
      </c>
      <c r="F606" s="639">
        <v>0.84</v>
      </c>
      <c r="G606" s="548">
        <f t="shared" si="73"/>
        <v>123.24000000000001</v>
      </c>
      <c r="H606" s="549">
        <f t="shared" si="74"/>
        <v>18.96</v>
      </c>
      <c r="I606" s="550">
        <f t="shared" si="75"/>
        <v>142.20000000000002</v>
      </c>
      <c r="J606" s="551">
        <f t="shared" si="76"/>
        <v>1.68</v>
      </c>
      <c r="K606" s="554"/>
      <c r="L606" s="704"/>
      <c r="M606" s="553"/>
      <c r="N606" s="554"/>
    </row>
    <row r="607" spans="1:14" s="26" customFormat="1" ht="22.5" x14ac:dyDescent="0.2">
      <c r="A607" s="390"/>
      <c r="B607" s="638" t="s">
        <v>364</v>
      </c>
      <c r="C607" s="643"/>
      <c r="D607" s="643"/>
      <c r="E607" s="644"/>
      <c r="F607" s="639"/>
      <c r="G607" s="548"/>
      <c r="H607" s="549"/>
      <c r="I607" s="550"/>
      <c r="J607" s="551"/>
      <c r="K607" s="390"/>
      <c r="L607" s="704"/>
      <c r="M607" s="525"/>
      <c r="N607" s="390"/>
    </row>
    <row r="608" spans="1:14" s="26" customFormat="1" ht="11.25" customHeight="1" x14ac:dyDescent="0.2">
      <c r="A608" s="390"/>
      <c r="B608" s="638">
        <v>0.25</v>
      </c>
      <c r="C608" s="639" t="s">
        <v>365</v>
      </c>
      <c r="D608" s="639" t="s">
        <v>366</v>
      </c>
      <c r="E608" s="639">
        <v>239.14</v>
      </c>
      <c r="F608" s="640" t="s">
        <v>8</v>
      </c>
      <c r="G608" s="548">
        <f t="shared" si="73"/>
        <v>3108.8199999999997</v>
      </c>
      <c r="H608" s="549">
        <f t="shared" si="74"/>
        <v>478.28</v>
      </c>
      <c r="I608" s="550">
        <f t="shared" si="75"/>
        <v>3587.0999999999995</v>
      </c>
      <c r="J608" s="551"/>
      <c r="K608" s="390"/>
      <c r="L608" s="704"/>
      <c r="M608" s="525"/>
      <c r="N608" s="390"/>
    </row>
    <row r="609" spans="1:14" s="84" customFormat="1" ht="11.25" customHeight="1" x14ac:dyDescent="0.2">
      <c r="A609" s="554"/>
      <c r="B609" s="638">
        <v>0.25</v>
      </c>
      <c r="C609" s="639" t="s">
        <v>367</v>
      </c>
      <c r="D609" s="639" t="s">
        <v>16</v>
      </c>
      <c r="E609" s="639">
        <v>13.15</v>
      </c>
      <c r="F609" s="645">
        <v>4</v>
      </c>
      <c r="G609" s="548">
        <f t="shared" si="73"/>
        <v>170.95000000000002</v>
      </c>
      <c r="H609" s="549">
        <f t="shared" si="74"/>
        <v>26.3</v>
      </c>
      <c r="I609" s="550">
        <f t="shared" si="75"/>
        <v>197.25000000000003</v>
      </c>
      <c r="J609" s="551">
        <f t="shared" si="76"/>
        <v>8</v>
      </c>
      <c r="K609" s="554"/>
      <c r="L609" s="704"/>
      <c r="M609" s="553"/>
      <c r="N609" s="554"/>
    </row>
    <row r="610" spans="1:14" s="84" customFormat="1" ht="11.25" customHeight="1" x14ac:dyDescent="0.2">
      <c r="A610" s="554"/>
      <c r="B610" s="638">
        <v>0.25</v>
      </c>
      <c r="C610" s="639" t="s">
        <v>368</v>
      </c>
      <c r="D610" s="639" t="s">
        <v>16</v>
      </c>
      <c r="E610" s="639">
        <v>14.59</v>
      </c>
      <c r="F610" s="645">
        <v>2.6</v>
      </c>
      <c r="G610" s="548">
        <f t="shared" si="73"/>
        <v>189.67</v>
      </c>
      <c r="H610" s="549">
        <f t="shared" si="74"/>
        <v>29.18</v>
      </c>
      <c r="I610" s="550">
        <f t="shared" si="75"/>
        <v>218.85</v>
      </c>
      <c r="J610" s="551">
        <f t="shared" si="76"/>
        <v>5.2</v>
      </c>
      <c r="K610" s="554"/>
      <c r="L610" s="704"/>
      <c r="M610" s="553"/>
      <c r="N610" s="554"/>
    </row>
    <row r="611" spans="1:14" s="84" customFormat="1" ht="11.25" customHeight="1" x14ac:dyDescent="0.2">
      <c r="A611" s="554"/>
      <c r="B611" s="638">
        <v>0.25</v>
      </c>
      <c r="C611" s="639" t="s">
        <v>369</v>
      </c>
      <c r="D611" s="639" t="s">
        <v>213</v>
      </c>
      <c r="E611" s="639">
        <v>20.45</v>
      </c>
      <c r="F611" s="645">
        <v>4</v>
      </c>
      <c r="G611" s="548">
        <f t="shared" si="73"/>
        <v>265.84999999999997</v>
      </c>
      <c r="H611" s="549">
        <f t="shared" si="74"/>
        <v>40.9</v>
      </c>
      <c r="I611" s="550">
        <f t="shared" si="75"/>
        <v>306.74999999999994</v>
      </c>
      <c r="J611" s="551">
        <f t="shared" si="76"/>
        <v>8</v>
      </c>
      <c r="K611" s="554"/>
      <c r="L611" s="704"/>
      <c r="M611" s="553"/>
      <c r="N611" s="554"/>
    </row>
    <row r="612" spans="1:14" s="84" customFormat="1" ht="24" customHeight="1" x14ac:dyDescent="0.2">
      <c r="A612" s="554"/>
      <c r="B612" s="638" t="s">
        <v>370</v>
      </c>
      <c r="C612" s="639"/>
      <c r="D612" s="639"/>
      <c r="E612" s="639"/>
      <c r="F612" s="645"/>
      <c r="G612" s="548"/>
      <c r="H612" s="549"/>
      <c r="I612" s="550"/>
      <c r="J612" s="551"/>
      <c r="K612" s="554"/>
      <c r="L612" s="704"/>
      <c r="M612" s="553"/>
      <c r="N612" s="554"/>
    </row>
    <row r="613" spans="1:14" s="84" customFormat="1" x14ac:dyDescent="0.2">
      <c r="A613" s="554"/>
      <c r="B613" s="638">
        <v>0.25</v>
      </c>
      <c r="C613" s="639" t="s">
        <v>371</v>
      </c>
      <c r="D613" s="639" t="s">
        <v>213</v>
      </c>
      <c r="E613" s="639">
        <v>22.08</v>
      </c>
      <c r="F613" s="645">
        <v>3</v>
      </c>
      <c r="G613" s="548">
        <f t="shared" si="73"/>
        <v>287.03999999999996</v>
      </c>
      <c r="H613" s="549">
        <f t="shared" si="74"/>
        <v>44.16</v>
      </c>
      <c r="I613" s="550">
        <f t="shared" si="75"/>
        <v>331.19999999999993</v>
      </c>
      <c r="J613" s="551">
        <f t="shared" si="76"/>
        <v>6</v>
      </c>
      <c r="K613" s="554"/>
      <c r="L613" s="704"/>
      <c r="M613" s="553"/>
      <c r="N613" s="554"/>
    </row>
    <row r="614" spans="1:14" s="84" customFormat="1" ht="11.25" customHeight="1" x14ac:dyDescent="0.2">
      <c r="A614" s="554"/>
      <c r="B614" s="638">
        <v>0.25</v>
      </c>
      <c r="C614" s="639" t="s">
        <v>372</v>
      </c>
      <c r="D614" s="639" t="s">
        <v>213</v>
      </c>
      <c r="E614" s="639">
        <v>41.97</v>
      </c>
      <c r="F614" s="645">
        <v>3.83</v>
      </c>
      <c r="G614" s="548">
        <f t="shared" si="73"/>
        <v>545.61</v>
      </c>
      <c r="H614" s="549">
        <f t="shared" si="74"/>
        <v>83.94</v>
      </c>
      <c r="I614" s="550">
        <f t="shared" si="75"/>
        <v>629.54999999999995</v>
      </c>
      <c r="J614" s="551">
        <f t="shared" si="76"/>
        <v>7.66</v>
      </c>
      <c r="K614" s="554"/>
      <c r="L614" s="704"/>
      <c r="M614" s="553"/>
      <c r="N614" s="554"/>
    </row>
    <row r="615" spans="1:14" s="26" customFormat="1" ht="11.25" customHeight="1" x14ac:dyDescent="0.2">
      <c r="A615" s="390"/>
      <c r="B615" s="641"/>
      <c r="C615" s="641" t="s">
        <v>20</v>
      </c>
      <c r="D615" s="641"/>
      <c r="E615" s="646">
        <f>SUM(E599:E614)</f>
        <v>556.91999999999996</v>
      </c>
      <c r="F615" s="646">
        <f>SUM(F599:F614)</f>
        <v>23.939999999999998</v>
      </c>
      <c r="G615" s="528"/>
      <c r="H615" s="529"/>
      <c r="I615" s="530"/>
      <c r="J615" s="531"/>
      <c r="K615" s="390"/>
      <c r="L615" s="704"/>
      <c r="M615" s="525"/>
      <c r="N615" s="390"/>
    </row>
    <row r="616" spans="1:14" s="26" customFormat="1" ht="11.25" customHeight="1" x14ac:dyDescent="0.2">
      <c r="A616" s="390"/>
      <c r="B616" s="541"/>
      <c r="C616" s="541"/>
      <c r="D616" s="541"/>
      <c r="E616" s="541"/>
      <c r="F616" s="541"/>
      <c r="G616" s="528"/>
      <c r="H616" s="529"/>
      <c r="I616" s="530"/>
      <c r="J616" s="531"/>
      <c r="K616" s="390"/>
      <c r="L616" s="704"/>
      <c r="M616" s="525"/>
      <c r="N616" s="390"/>
    </row>
    <row r="617" spans="1:14" s="26" customFormat="1" ht="21.75" customHeight="1" x14ac:dyDescent="0.2">
      <c r="A617" s="390"/>
      <c r="B617" s="847" t="s">
        <v>373</v>
      </c>
      <c r="C617" s="848"/>
      <c r="D617" s="848"/>
      <c r="E617" s="848"/>
      <c r="F617" s="848"/>
      <c r="G617" s="647"/>
      <c r="H617" s="529"/>
      <c r="I617" s="530"/>
      <c r="J617" s="531"/>
      <c r="K617" s="390"/>
      <c r="L617" s="704"/>
      <c r="M617" s="525"/>
      <c r="N617" s="390"/>
    </row>
    <row r="618" spans="1:14" s="26" customFormat="1" ht="21.75" customHeight="1" x14ac:dyDescent="0.2">
      <c r="A618" s="390"/>
      <c r="B618" s="847" t="s">
        <v>374</v>
      </c>
      <c r="C618" s="848"/>
      <c r="D618" s="848"/>
      <c r="E618" s="848"/>
      <c r="F618" s="848"/>
      <c r="G618" s="647"/>
      <c r="H618" s="529"/>
      <c r="I618" s="530"/>
      <c r="J618" s="531"/>
      <c r="K618" s="390"/>
      <c r="L618" s="704"/>
      <c r="M618" s="525"/>
      <c r="N618" s="390"/>
    </row>
    <row r="619" spans="1:14" s="26" customFormat="1" ht="11.25" customHeight="1" x14ac:dyDescent="0.2">
      <c r="A619" s="390"/>
      <c r="B619" s="541"/>
      <c r="C619" s="541"/>
      <c r="D619" s="541"/>
      <c r="E619" s="541"/>
      <c r="F619" s="541"/>
      <c r="G619" s="528"/>
      <c r="H619" s="529"/>
      <c r="I619" s="530"/>
      <c r="J619" s="531"/>
      <c r="K619" s="390"/>
      <c r="L619" s="704"/>
      <c r="M619" s="525"/>
      <c r="N619" s="390"/>
    </row>
    <row r="620" spans="1:14" x14ac:dyDescent="0.2">
      <c r="B620" s="849" t="s">
        <v>25</v>
      </c>
      <c r="C620" s="849"/>
      <c r="D620" s="849"/>
      <c r="E620" s="849"/>
      <c r="F620" s="849"/>
      <c r="I620" s="530"/>
      <c r="J620" s="531"/>
      <c r="L620" s="704"/>
    </row>
    <row r="621" spans="1:14" ht="11.25" customHeight="1" x14ac:dyDescent="0.2">
      <c r="B621" s="845" t="s">
        <v>332</v>
      </c>
      <c r="C621" s="845"/>
      <c r="D621" s="845"/>
      <c r="E621" s="845"/>
      <c r="F621" s="845"/>
      <c r="I621" s="530"/>
      <c r="J621" s="531"/>
      <c r="L621" s="704"/>
    </row>
    <row r="622" spans="1:14" s="26" customFormat="1" ht="11.25" customHeight="1" x14ac:dyDescent="0.2">
      <c r="A622" s="390"/>
      <c r="B622" s="541"/>
      <c r="C622" s="541"/>
      <c r="D622" s="541"/>
      <c r="E622" s="541"/>
      <c r="F622" s="541"/>
      <c r="G622" s="528"/>
      <c r="H622" s="529"/>
      <c r="I622" s="530"/>
      <c r="J622" s="531"/>
      <c r="K622" s="390"/>
      <c r="L622" s="704"/>
      <c r="M622" s="525"/>
      <c r="N622" s="390"/>
    </row>
    <row r="623" spans="1:14" customFormat="1" ht="30.75" customHeight="1" x14ac:dyDescent="0.2">
      <c r="A623" s="628"/>
      <c r="B623" s="519" t="s">
        <v>752</v>
      </c>
      <c r="C623" s="850" t="s">
        <v>901</v>
      </c>
      <c r="D623" s="850"/>
      <c r="E623" s="850"/>
      <c r="F623" s="850"/>
      <c r="G623" s="628"/>
      <c r="H623" s="628"/>
      <c r="I623" s="628"/>
      <c r="J623" s="629"/>
      <c r="K623" s="628"/>
      <c r="L623" s="704"/>
      <c r="M623" s="648"/>
      <c r="N623" s="628"/>
    </row>
    <row r="624" spans="1:14" customFormat="1" ht="12.75" x14ac:dyDescent="0.2">
      <c r="A624" s="628"/>
      <c r="B624" s="649" t="s">
        <v>375</v>
      </c>
      <c r="C624" s="650"/>
      <c r="D624" s="650"/>
      <c r="E624" s="650"/>
      <c r="F624" s="651"/>
      <c r="G624" s="528"/>
      <c r="H624" s="529"/>
      <c r="I624" s="530"/>
      <c r="J624" s="531"/>
      <c r="K624" s="390"/>
      <c r="L624" s="704"/>
      <c r="M624" s="648"/>
      <c r="N624" s="628"/>
    </row>
    <row r="625" spans="1:14" customFormat="1" ht="12.75" x14ac:dyDescent="0.2">
      <c r="A625" s="628"/>
      <c r="B625" s="652">
        <v>2</v>
      </c>
      <c r="C625" s="653" t="s">
        <v>376</v>
      </c>
      <c r="D625" s="653" t="s">
        <v>213</v>
      </c>
      <c r="E625" s="653">
        <v>113.01</v>
      </c>
      <c r="F625" s="653">
        <v>178.85</v>
      </c>
      <c r="G625" s="528">
        <f>B625*E625*44</f>
        <v>9944.880000000001</v>
      </c>
      <c r="H625" s="529">
        <f>E625*2</f>
        <v>226.02</v>
      </c>
      <c r="I625" s="530">
        <f>SUM(G625:H625)</f>
        <v>10170.900000000001</v>
      </c>
      <c r="J625" s="551">
        <f>F625*2</f>
        <v>357.7</v>
      </c>
      <c r="K625" s="532">
        <f>SUM(I625:J646)</f>
        <v>58356.961999999992</v>
      </c>
      <c r="L625" s="704">
        <f>K625*N$665</f>
        <v>3718.0324479491605</v>
      </c>
      <c r="M625" s="648"/>
      <c r="N625" s="628"/>
    </row>
    <row r="626" spans="1:14" customFormat="1" ht="22.5" x14ac:dyDescent="0.2">
      <c r="A626" s="628"/>
      <c r="B626" s="638" t="s">
        <v>370</v>
      </c>
      <c r="C626" s="639"/>
      <c r="D626" s="639"/>
      <c r="E626" s="639"/>
      <c r="F626" s="645"/>
      <c r="G626" s="528"/>
      <c r="H626" s="529"/>
      <c r="I626" s="530"/>
      <c r="J626" s="551"/>
      <c r="K626" s="554"/>
      <c r="L626" s="704"/>
      <c r="M626" s="648"/>
      <c r="N626" s="628"/>
    </row>
    <row r="627" spans="1:14" customFormat="1" ht="12.75" x14ac:dyDescent="0.2">
      <c r="A627" s="628"/>
      <c r="B627" s="638"/>
      <c r="C627" s="639" t="s">
        <v>377</v>
      </c>
      <c r="D627" s="639" t="s">
        <v>213</v>
      </c>
      <c r="E627" s="654">
        <v>11.45</v>
      </c>
      <c r="F627" s="645"/>
      <c r="G627" s="528">
        <f t="shared" ref="G627:G646" si="77">B627*E627*44</f>
        <v>0</v>
      </c>
      <c r="H627" s="529">
        <f t="shared" ref="H627:H646" si="78">E627*2</f>
        <v>22.9</v>
      </c>
      <c r="I627" s="530">
        <f t="shared" ref="I627:I646" si="79">SUM(G627:H627)</f>
        <v>22.9</v>
      </c>
      <c r="J627" s="551"/>
      <c r="K627" s="554"/>
      <c r="L627" s="704"/>
      <c r="M627" s="648"/>
      <c r="N627" s="628"/>
    </row>
    <row r="628" spans="1:14" customFormat="1" ht="12.75" x14ac:dyDescent="0.2">
      <c r="A628" s="628"/>
      <c r="B628" s="638"/>
      <c r="C628" s="639" t="s">
        <v>378</v>
      </c>
      <c r="D628" s="639" t="s">
        <v>213</v>
      </c>
      <c r="E628" s="654">
        <v>14.3</v>
      </c>
      <c r="F628" s="645"/>
      <c r="G628" s="528">
        <f t="shared" si="77"/>
        <v>0</v>
      </c>
      <c r="H628" s="529">
        <f t="shared" si="78"/>
        <v>28.6</v>
      </c>
      <c r="I628" s="530">
        <f t="shared" si="79"/>
        <v>28.6</v>
      </c>
      <c r="J628" s="551"/>
      <c r="K628" s="554"/>
      <c r="L628" s="704"/>
      <c r="M628" s="648"/>
      <c r="N628" s="628"/>
    </row>
    <row r="629" spans="1:14" customFormat="1" ht="12.75" x14ac:dyDescent="0.2">
      <c r="A629" s="628"/>
      <c r="B629" s="638" t="s">
        <v>379</v>
      </c>
      <c r="C629" s="639"/>
      <c r="D629" s="639"/>
      <c r="E629" s="639"/>
      <c r="F629" s="645"/>
      <c r="G629" s="528"/>
      <c r="H629" s="529"/>
      <c r="I629" s="530"/>
      <c r="J629" s="551"/>
      <c r="K629" s="554"/>
      <c r="L629" s="704"/>
      <c r="M629" s="648"/>
      <c r="N629" s="628"/>
    </row>
    <row r="630" spans="1:14" customFormat="1" ht="12.75" x14ac:dyDescent="0.2">
      <c r="A630" s="628"/>
      <c r="B630" s="638">
        <v>0.25</v>
      </c>
      <c r="C630" s="639" t="s">
        <v>380</v>
      </c>
      <c r="D630" s="639" t="s">
        <v>16</v>
      </c>
      <c r="E630" s="655">
        <v>7.85</v>
      </c>
      <c r="F630" s="655">
        <v>2.13</v>
      </c>
      <c r="G630" s="528">
        <f t="shared" si="77"/>
        <v>86.35</v>
      </c>
      <c r="H630" s="529">
        <f t="shared" si="78"/>
        <v>15.7</v>
      </c>
      <c r="I630" s="530">
        <f t="shared" si="79"/>
        <v>102.05</v>
      </c>
      <c r="J630" s="551">
        <f t="shared" ref="J630:J646" si="80">F630*2</f>
        <v>4.26</v>
      </c>
      <c r="K630" s="390"/>
      <c r="L630" s="704"/>
      <c r="M630" s="648"/>
      <c r="N630" s="628"/>
    </row>
    <row r="631" spans="1:14" customFormat="1" ht="12.75" x14ac:dyDescent="0.2">
      <c r="A631" s="628"/>
      <c r="B631" s="656">
        <v>1</v>
      </c>
      <c r="C631" s="657" t="s">
        <v>381</v>
      </c>
      <c r="D631" s="657" t="s">
        <v>366</v>
      </c>
      <c r="E631" s="658">
        <v>77.180000000000007</v>
      </c>
      <c r="F631" s="658">
        <v>29.25</v>
      </c>
      <c r="G631" s="528">
        <f t="shared" si="77"/>
        <v>3395.92</v>
      </c>
      <c r="H631" s="529">
        <f t="shared" si="78"/>
        <v>154.36000000000001</v>
      </c>
      <c r="I631" s="530">
        <f t="shared" si="79"/>
        <v>3550.28</v>
      </c>
      <c r="J631" s="551">
        <f t="shared" si="80"/>
        <v>58.5</v>
      </c>
      <c r="K631" s="390"/>
      <c r="L631" s="704"/>
      <c r="M631" s="648"/>
      <c r="N631" s="628"/>
    </row>
    <row r="632" spans="1:14" customFormat="1" ht="12.75" x14ac:dyDescent="0.2">
      <c r="A632" s="628"/>
      <c r="B632" s="638">
        <v>0.25</v>
      </c>
      <c r="C632" s="639" t="s">
        <v>382</v>
      </c>
      <c r="D632" s="639" t="s">
        <v>16</v>
      </c>
      <c r="E632" s="655">
        <v>72.8</v>
      </c>
      <c r="F632" s="659" t="s">
        <v>8</v>
      </c>
      <c r="G632" s="528">
        <f t="shared" si="77"/>
        <v>800.8</v>
      </c>
      <c r="H632" s="529">
        <f t="shared" si="78"/>
        <v>145.6</v>
      </c>
      <c r="I632" s="530">
        <f t="shared" si="79"/>
        <v>946.4</v>
      </c>
      <c r="J632" s="551"/>
      <c r="K632" s="390"/>
      <c r="L632" s="704"/>
      <c r="M632" s="648"/>
      <c r="N632" s="628"/>
    </row>
    <row r="633" spans="1:14" customFormat="1" ht="12.75" x14ac:dyDescent="0.2">
      <c r="A633" s="628"/>
      <c r="B633" s="638">
        <v>0.25</v>
      </c>
      <c r="C633" s="639" t="s">
        <v>383</v>
      </c>
      <c r="D633" s="639" t="s">
        <v>16</v>
      </c>
      <c r="E633" s="655">
        <v>28.07</v>
      </c>
      <c r="F633" s="659" t="s">
        <v>8</v>
      </c>
      <c r="G633" s="528">
        <f t="shared" si="77"/>
        <v>308.77</v>
      </c>
      <c r="H633" s="529">
        <f t="shared" si="78"/>
        <v>56.14</v>
      </c>
      <c r="I633" s="530">
        <f t="shared" si="79"/>
        <v>364.90999999999997</v>
      </c>
      <c r="J633" s="551"/>
      <c r="K633" s="390"/>
      <c r="L633" s="704"/>
      <c r="M633" s="648"/>
      <c r="N633" s="628"/>
    </row>
    <row r="634" spans="1:14" customFormat="1" ht="12.75" x14ac:dyDescent="0.2">
      <c r="A634" s="628"/>
      <c r="B634" s="660">
        <v>2</v>
      </c>
      <c r="C634" s="653" t="s">
        <v>384</v>
      </c>
      <c r="D634" s="653" t="s">
        <v>366</v>
      </c>
      <c r="E634" s="661">
        <v>40.17</v>
      </c>
      <c r="F634" s="661">
        <v>10</v>
      </c>
      <c r="G634" s="528">
        <f t="shared" si="77"/>
        <v>3534.96</v>
      </c>
      <c r="H634" s="529">
        <f t="shared" si="78"/>
        <v>80.34</v>
      </c>
      <c r="I634" s="530">
        <f t="shared" si="79"/>
        <v>3615.3</v>
      </c>
      <c r="J634" s="551">
        <f t="shared" si="80"/>
        <v>20</v>
      </c>
      <c r="K634" s="390"/>
      <c r="L634" s="704"/>
      <c r="M634" s="648"/>
      <c r="N634" s="628"/>
    </row>
    <row r="635" spans="1:14" customFormat="1" ht="12.75" x14ac:dyDescent="0.2">
      <c r="A635" s="628"/>
      <c r="B635" s="638">
        <v>0.25</v>
      </c>
      <c r="C635" s="639" t="s">
        <v>385</v>
      </c>
      <c r="D635" s="639" t="s">
        <v>213</v>
      </c>
      <c r="E635" s="655">
        <v>7.54</v>
      </c>
      <c r="F635" s="659" t="s">
        <v>8</v>
      </c>
      <c r="G635" s="528">
        <f t="shared" si="77"/>
        <v>82.94</v>
      </c>
      <c r="H635" s="529">
        <f t="shared" si="78"/>
        <v>15.08</v>
      </c>
      <c r="I635" s="530">
        <f t="shared" si="79"/>
        <v>98.02</v>
      </c>
      <c r="J635" s="551"/>
      <c r="K635" s="390"/>
      <c r="L635" s="704"/>
      <c r="M635" s="648"/>
      <c r="N635" s="628"/>
    </row>
    <row r="636" spans="1:14" customFormat="1" ht="12.75" x14ac:dyDescent="0.2">
      <c r="A636" s="628"/>
      <c r="B636" s="662">
        <v>2</v>
      </c>
      <c r="C636" s="663" t="s">
        <v>386</v>
      </c>
      <c r="D636" s="663" t="s">
        <v>213</v>
      </c>
      <c r="E636" s="664">
        <v>10.78</v>
      </c>
      <c r="F636" s="665" t="s">
        <v>8</v>
      </c>
      <c r="G636" s="528">
        <f t="shared" si="77"/>
        <v>948.64</v>
      </c>
      <c r="H636" s="529">
        <f t="shared" si="78"/>
        <v>21.56</v>
      </c>
      <c r="I636" s="530">
        <f t="shared" si="79"/>
        <v>970.19999999999993</v>
      </c>
      <c r="J636" s="551"/>
      <c r="K636" s="390"/>
      <c r="L636" s="704"/>
      <c r="M636" s="648"/>
      <c r="N636" s="628"/>
    </row>
    <row r="637" spans="1:14" customFormat="1" ht="12.75" x14ac:dyDescent="0.2">
      <c r="A637" s="628"/>
      <c r="B637" s="666">
        <v>3</v>
      </c>
      <c r="C637" s="667" t="s">
        <v>387</v>
      </c>
      <c r="D637" s="667" t="s">
        <v>366</v>
      </c>
      <c r="E637" s="667">
        <v>26</v>
      </c>
      <c r="F637" s="667">
        <v>2.64</v>
      </c>
      <c r="G637" s="528">
        <f t="shared" si="77"/>
        <v>3432</v>
      </c>
      <c r="H637" s="529">
        <f t="shared" si="78"/>
        <v>52</v>
      </c>
      <c r="I637" s="530">
        <f t="shared" si="79"/>
        <v>3484</v>
      </c>
      <c r="J637" s="551">
        <f t="shared" si="80"/>
        <v>5.28</v>
      </c>
      <c r="K637" s="390"/>
      <c r="L637" s="704"/>
      <c r="M637" s="648"/>
      <c r="N637" s="628"/>
    </row>
    <row r="638" spans="1:14" customFormat="1" ht="12.75" x14ac:dyDescent="0.2">
      <c r="A638" s="628"/>
      <c r="B638" s="666">
        <v>3</v>
      </c>
      <c r="C638" s="667" t="s">
        <v>388</v>
      </c>
      <c r="D638" s="667" t="s">
        <v>366</v>
      </c>
      <c r="E638" s="667">
        <v>28.38</v>
      </c>
      <c r="F638" s="667">
        <v>4</v>
      </c>
      <c r="G638" s="528">
        <f t="shared" si="77"/>
        <v>3746.16</v>
      </c>
      <c r="H638" s="529">
        <f t="shared" si="78"/>
        <v>56.76</v>
      </c>
      <c r="I638" s="530">
        <f t="shared" si="79"/>
        <v>3802.92</v>
      </c>
      <c r="J638" s="551">
        <f t="shared" si="80"/>
        <v>8</v>
      </c>
      <c r="K638" s="390"/>
      <c r="L638" s="704"/>
      <c r="M638" s="648"/>
      <c r="N638" s="628"/>
    </row>
    <row r="639" spans="1:14" customFormat="1" ht="12.75" x14ac:dyDescent="0.2">
      <c r="A639" s="628"/>
      <c r="B639" s="666">
        <v>3</v>
      </c>
      <c r="C639" s="667" t="s">
        <v>389</v>
      </c>
      <c r="D639" s="667" t="s">
        <v>366</v>
      </c>
      <c r="E639" s="667">
        <v>25.86</v>
      </c>
      <c r="F639" s="667">
        <v>2.64</v>
      </c>
      <c r="G639" s="528">
        <f t="shared" si="77"/>
        <v>3413.52</v>
      </c>
      <c r="H639" s="529">
        <f t="shared" si="78"/>
        <v>51.72</v>
      </c>
      <c r="I639" s="530">
        <f t="shared" si="79"/>
        <v>3465.24</v>
      </c>
      <c r="J639" s="551">
        <f t="shared" si="80"/>
        <v>5.28</v>
      </c>
      <c r="K639" s="390"/>
      <c r="L639" s="704"/>
      <c r="M639" s="648"/>
      <c r="N639" s="628"/>
    </row>
    <row r="640" spans="1:14" customFormat="1" ht="12.75" x14ac:dyDescent="0.2">
      <c r="A640" s="628"/>
      <c r="B640" s="666">
        <v>3</v>
      </c>
      <c r="C640" s="667" t="s">
        <v>390</v>
      </c>
      <c r="D640" s="667" t="s">
        <v>213</v>
      </c>
      <c r="E640" s="667">
        <v>83.87</v>
      </c>
      <c r="F640" s="667">
        <v>9.61</v>
      </c>
      <c r="G640" s="528">
        <f t="shared" si="77"/>
        <v>11070.84</v>
      </c>
      <c r="H640" s="529">
        <f t="shared" si="78"/>
        <v>167.74</v>
      </c>
      <c r="I640" s="530">
        <f t="shared" si="79"/>
        <v>11238.58</v>
      </c>
      <c r="J640" s="551">
        <f t="shared" si="80"/>
        <v>19.22</v>
      </c>
      <c r="K640" s="390"/>
      <c r="L640" s="704"/>
      <c r="M640" s="648"/>
      <c r="N640" s="628"/>
    </row>
    <row r="641" spans="1:14" customFormat="1" ht="12.75" x14ac:dyDescent="0.2">
      <c r="A641" s="628"/>
      <c r="B641" s="666">
        <v>3</v>
      </c>
      <c r="C641" s="667" t="s">
        <v>391</v>
      </c>
      <c r="D641" s="667" t="s">
        <v>366</v>
      </c>
      <c r="E641" s="667">
        <v>28.23</v>
      </c>
      <c r="F641" s="667">
        <v>4</v>
      </c>
      <c r="G641" s="528">
        <f t="shared" si="77"/>
        <v>3726.3599999999997</v>
      </c>
      <c r="H641" s="529">
        <f t="shared" si="78"/>
        <v>56.46</v>
      </c>
      <c r="I641" s="530">
        <f t="shared" si="79"/>
        <v>3782.8199999999997</v>
      </c>
      <c r="J641" s="551">
        <f t="shared" si="80"/>
        <v>8</v>
      </c>
      <c r="K641" s="390"/>
      <c r="L641" s="704"/>
      <c r="M641" s="648"/>
      <c r="N641" s="628"/>
    </row>
    <row r="642" spans="1:14" customFormat="1" ht="12.75" x14ac:dyDescent="0.2">
      <c r="A642" s="628"/>
      <c r="B642" s="668">
        <v>5</v>
      </c>
      <c r="C642" s="669" t="s">
        <v>392</v>
      </c>
      <c r="D642" s="669" t="s">
        <v>16</v>
      </c>
      <c r="E642" s="670">
        <v>12.79</v>
      </c>
      <c r="F642" s="671" t="s">
        <v>8</v>
      </c>
      <c r="G642" s="528">
        <f t="shared" si="77"/>
        <v>2813.7999999999997</v>
      </c>
      <c r="H642" s="529">
        <f t="shared" si="78"/>
        <v>25.58</v>
      </c>
      <c r="I642" s="530">
        <f t="shared" si="79"/>
        <v>2839.3799999999997</v>
      </c>
      <c r="J642" s="551"/>
      <c r="K642" s="390"/>
      <c r="L642" s="704"/>
      <c r="M642" s="648"/>
      <c r="N642" s="628"/>
    </row>
    <row r="643" spans="1:14" customFormat="1" ht="12.75" x14ac:dyDescent="0.2">
      <c r="A643" s="628"/>
      <c r="B643" s="668">
        <v>5</v>
      </c>
      <c r="C643" s="669" t="s">
        <v>393</v>
      </c>
      <c r="D643" s="669" t="s">
        <v>16</v>
      </c>
      <c r="E643" s="670">
        <v>10.3</v>
      </c>
      <c r="F643" s="671" t="s">
        <v>8</v>
      </c>
      <c r="G643" s="528">
        <f t="shared" si="77"/>
        <v>2266</v>
      </c>
      <c r="H643" s="529">
        <f t="shared" si="78"/>
        <v>20.6</v>
      </c>
      <c r="I643" s="530">
        <f t="shared" si="79"/>
        <v>2286.6</v>
      </c>
      <c r="J643" s="551"/>
      <c r="K643" s="390"/>
      <c r="L643" s="704"/>
      <c r="M643" s="648"/>
      <c r="N643" s="628"/>
    </row>
    <row r="644" spans="1:14" customFormat="1" ht="12.75" x14ac:dyDescent="0.2">
      <c r="A644" s="628"/>
      <c r="B644" s="666">
        <v>3</v>
      </c>
      <c r="C644" s="667" t="s">
        <v>394</v>
      </c>
      <c r="D644" s="667" t="s">
        <v>366</v>
      </c>
      <c r="E644" s="667">
        <v>25.86</v>
      </c>
      <c r="F644" s="667">
        <v>4</v>
      </c>
      <c r="G644" s="528">
        <f t="shared" si="77"/>
        <v>3413.52</v>
      </c>
      <c r="H644" s="529">
        <f t="shared" si="78"/>
        <v>51.72</v>
      </c>
      <c r="I644" s="530">
        <f t="shared" si="79"/>
        <v>3465.24</v>
      </c>
      <c r="J644" s="551">
        <f t="shared" si="80"/>
        <v>8</v>
      </c>
      <c r="K644" s="390"/>
      <c r="L644" s="704"/>
      <c r="M644" s="648"/>
      <c r="N644" s="628"/>
    </row>
    <row r="645" spans="1:14" customFormat="1" ht="12.75" x14ac:dyDescent="0.2">
      <c r="A645" s="628"/>
      <c r="B645" s="666">
        <v>3</v>
      </c>
      <c r="C645" s="667" t="s">
        <v>395</v>
      </c>
      <c r="D645" s="667" t="s">
        <v>366</v>
      </c>
      <c r="E645" s="667">
        <v>20.343</v>
      </c>
      <c r="F645" s="667">
        <v>4</v>
      </c>
      <c r="G645" s="528">
        <f t="shared" si="77"/>
        <v>2685.2759999999998</v>
      </c>
      <c r="H645" s="529">
        <f t="shared" si="78"/>
        <v>40.686</v>
      </c>
      <c r="I645" s="530">
        <f t="shared" si="79"/>
        <v>2725.962</v>
      </c>
      <c r="J645" s="551">
        <f t="shared" si="80"/>
        <v>8</v>
      </c>
      <c r="K645" s="390"/>
      <c r="L645" s="704"/>
      <c r="M645" s="648"/>
      <c r="N645" s="628"/>
    </row>
    <row r="646" spans="1:14" customFormat="1" ht="12.75" x14ac:dyDescent="0.2">
      <c r="A646" s="628"/>
      <c r="B646" s="656">
        <v>1</v>
      </c>
      <c r="C646" s="657" t="s">
        <v>396</v>
      </c>
      <c r="D646" s="657" t="s">
        <v>366</v>
      </c>
      <c r="E646" s="657">
        <v>19.27</v>
      </c>
      <c r="F646" s="657">
        <v>4</v>
      </c>
      <c r="G646" s="528">
        <f t="shared" si="77"/>
        <v>847.88</v>
      </c>
      <c r="H646" s="529">
        <f t="shared" si="78"/>
        <v>38.54</v>
      </c>
      <c r="I646" s="530">
        <f t="shared" si="79"/>
        <v>886.42</v>
      </c>
      <c r="J646" s="551">
        <f t="shared" si="80"/>
        <v>8</v>
      </c>
      <c r="K646" s="390"/>
      <c r="L646" s="704"/>
      <c r="M646" s="648"/>
      <c r="N646" s="628"/>
    </row>
    <row r="647" spans="1:14" customFormat="1" ht="12.75" x14ac:dyDescent="0.2">
      <c r="A647" s="628"/>
      <c r="B647" s="672"/>
      <c r="C647" s="639" t="s">
        <v>397</v>
      </c>
      <c r="D647" s="628"/>
      <c r="E647" s="655"/>
      <c r="F647" s="655"/>
      <c r="G647" s="528"/>
      <c r="H647" s="529"/>
      <c r="I647" s="530"/>
      <c r="J647" s="531"/>
      <c r="K647" s="390"/>
      <c r="L647" s="704"/>
      <c r="M647" s="648"/>
      <c r="N647" s="628"/>
    </row>
    <row r="648" spans="1:14" customFormat="1" ht="12.75" x14ac:dyDescent="0.2">
      <c r="A648" s="628"/>
      <c r="B648" s="651"/>
      <c r="C648" s="641" t="s">
        <v>20</v>
      </c>
      <c r="D648" s="651"/>
      <c r="E648" s="673">
        <f>SUM(E625:E646)</f>
        <v>664.05299999999988</v>
      </c>
      <c r="F648" s="673">
        <f>SUM(F625:F646)</f>
        <v>255.11999999999995</v>
      </c>
      <c r="G648" s="528"/>
      <c r="H648" s="529"/>
      <c r="I648" s="530"/>
      <c r="J648" s="531"/>
      <c r="K648" s="390"/>
      <c r="L648" s="704"/>
      <c r="M648" s="648"/>
      <c r="N648" s="628"/>
    </row>
    <row r="649" spans="1:14" customFormat="1" ht="12.75" x14ac:dyDescent="0.2">
      <c r="A649" s="628"/>
      <c r="B649" s="541"/>
      <c r="C649" s="541"/>
      <c r="D649" s="541"/>
      <c r="E649" s="541"/>
      <c r="F649" s="541"/>
      <c r="G649" s="528"/>
      <c r="H649" s="529"/>
      <c r="I649" s="530"/>
      <c r="J649" s="531"/>
      <c r="K649" s="390"/>
      <c r="L649" s="704"/>
      <c r="M649" s="648"/>
      <c r="N649" s="628"/>
    </row>
    <row r="650" spans="1:14" customFormat="1" ht="12.75" x14ac:dyDescent="0.2">
      <c r="A650" s="628"/>
      <c r="B650" s="847" t="s">
        <v>398</v>
      </c>
      <c r="C650" s="848"/>
      <c r="D650" s="848"/>
      <c r="E650" s="848"/>
      <c r="F650" s="848"/>
      <c r="G650" s="647"/>
      <c r="H650" s="529"/>
      <c r="I650" s="530"/>
      <c r="J650" s="531"/>
      <c r="K650" s="390"/>
      <c r="L650" s="704"/>
      <c r="M650" s="648"/>
      <c r="N650" s="628"/>
    </row>
    <row r="651" spans="1:14" customFormat="1" ht="12.75" x14ac:dyDescent="0.2">
      <c r="A651" s="628"/>
      <c r="B651" s="849" t="s">
        <v>399</v>
      </c>
      <c r="C651" s="849"/>
      <c r="D651" s="849"/>
      <c r="E651" s="849"/>
      <c r="F651" s="849"/>
      <c r="G651" s="528"/>
      <c r="H651" s="529"/>
      <c r="I651" s="530"/>
      <c r="J651" s="531"/>
      <c r="K651" s="532"/>
      <c r="L651" s="704"/>
      <c r="M651" s="648"/>
      <c r="N651" s="628"/>
    </row>
    <row r="652" spans="1:14" customFormat="1" ht="12.75" x14ac:dyDescent="0.2">
      <c r="A652" s="628"/>
      <c r="B652" s="849" t="s">
        <v>400</v>
      </c>
      <c r="C652" s="849"/>
      <c r="D652" s="849"/>
      <c r="E652" s="849"/>
      <c r="F652" s="849"/>
      <c r="G652" s="528"/>
      <c r="H652" s="529"/>
      <c r="I652" s="530"/>
      <c r="J652" s="531"/>
      <c r="K652" s="532"/>
      <c r="L652" s="704"/>
      <c r="M652" s="648"/>
      <c r="N652" s="628"/>
    </row>
    <row r="653" spans="1:14" customFormat="1" ht="12.75" x14ac:dyDescent="0.2">
      <c r="A653" s="628"/>
      <c r="B653" s="847" t="s">
        <v>373</v>
      </c>
      <c r="C653" s="848"/>
      <c r="D653" s="848"/>
      <c r="E653" s="848"/>
      <c r="F653" s="848"/>
      <c r="G653" s="647"/>
      <c r="H653" s="529"/>
      <c r="I653" s="530"/>
      <c r="J653" s="531"/>
      <c r="K653" s="390"/>
      <c r="L653" s="704"/>
      <c r="M653" s="648"/>
      <c r="N653" s="628"/>
    </row>
    <row r="654" spans="1:14" customFormat="1" ht="12.75" x14ac:dyDescent="0.2">
      <c r="A654" s="628"/>
      <c r="B654" s="847" t="s">
        <v>374</v>
      </c>
      <c r="C654" s="848"/>
      <c r="D654" s="848"/>
      <c r="E654" s="848"/>
      <c r="F654" s="848"/>
      <c r="G654" s="647"/>
      <c r="H654" s="529"/>
      <c r="I654" s="530"/>
      <c r="J654" s="531"/>
      <c r="K654" s="390"/>
      <c r="L654" s="704"/>
      <c r="M654" s="648"/>
      <c r="N654" s="628"/>
    </row>
    <row r="655" spans="1:14" customFormat="1" ht="12.75" x14ac:dyDescent="0.2">
      <c r="A655" s="628"/>
      <c r="B655" s="541"/>
      <c r="C655" s="541"/>
      <c r="D655" s="541"/>
      <c r="E655" s="541"/>
      <c r="F655" s="541"/>
      <c r="G655" s="528"/>
      <c r="H655" s="529"/>
      <c r="I655" s="530"/>
      <c r="J655" s="531"/>
      <c r="K655" s="390"/>
      <c r="L655" s="704"/>
      <c r="M655" s="648"/>
      <c r="N655" s="628"/>
    </row>
    <row r="656" spans="1:14" customFormat="1" ht="12.75" x14ac:dyDescent="0.2">
      <c r="A656" s="628"/>
      <c r="B656" s="849" t="s">
        <v>25</v>
      </c>
      <c r="C656" s="849"/>
      <c r="D656" s="849"/>
      <c r="E656" s="849"/>
      <c r="F656" s="849"/>
      <c r="G656" s="528"/>
      <c r="H656" s="529"/>
      <c r="I656" s="530"/>
      <c r="J656" s="531"/>
      <c r="K656" s="390"/>
      <c r="L656" s="704"/>
      <c r="M656" s="648"/>
      <c r="N656" s="628"/>
    </row>
    <row r="657" spans="1:15" customFormat="1" ht="12.75" x14ac:dyDescent="0.2">
      <c r="A657" s="628"/>
      <c r="B657" s="845" t="s">
        <v>332</v>
      </c>
      <c r="C657" s="845"/>
      <c r="D657" s="845"/>
      <c r="E657" s="845"/>
      <c r="F657" s="845"/>
      <c r="G657" s="528"/>
      <c r="H657" s="529"/>
      <c r="I657" s="530"/>
      <c r="J657" s="531"/>
      <c r="K657" s="390"/>
      <c r="L657" s="704"/>
      <c r="M657" s="648"/>
      <c r="N657" s="628"/>
    </row>
    <row r="658" spans="1:15" s="26" customFormat="1" ht="11.25" customHeight="1" x14ac:dyDescent="0.2">
      <c r="A658" s="390"/>
      <c r="B658" s="541"/>
      <c r="C658" s="541"/>
      <c r="D658" s="541"/>
      <c r="E658" s="541"/>
      <c r="F658" s="541"/>
      <c r="G658" s="528"/>
      <c r="H658" s="529"/>
      <c r="I658" s="530"/>
      <c r="J658" s="531"/>
      <c r="K658" s="390"/>
      <c r="L658" s="704"/>
      <c r="M658" s="525"/>
      <c r="N658" s="390"/>
    </row>
    <row r="659" spans="1:15" s="26" customFormat="1" ht="11.25" customHeight="1" x14ac:dyDescent="0.2">
      <c r="A659" s="390"/>
      <c r="B659" s="541"/>
      <c r="C659" s="541"/>
      <c r="D659" s="541"/>
      <c r="E659" s="541"/>
      <c r="F659" s="541"/>
      <c r="G659" s="528"/>
      <c r="H659" s="529"/>
      <c r="I659" s="530"/>
      <c r="J659" s="531"/>
      <c r="K659" s="390"/>
      <c r="L659" s="704"/>
      <c r="M659" s="525"/>
      <c r="N659" s="390"/>
    </row>
    <row r="660" spans="1:15" s="26" customFormat="1" ht="11.25" customHeight="1" x14ac:dyDescent="0.2">
      <c r="A660" s="390"/>
      <c r="B660" s="541"/>
      <c r="C660" s="541"/>
      <c r="D660" s="541"/>
      <c r="E660" s="541"/>
      <c r="F660" s="541"/>
      <c r="G660" s="528"/>
      <c r="H660" s="529"/>
      <c r="I660" s="530"/>
      <c r="J660" s="531"/>
      <c r="M660" s="390"/>
      <c r="N660" s="390"/>
    </row>
    <row r="661" spans="1:15" s="324" customFormat="1" ht="11.25" customHeight="1" x14ac:dyDescent="0.2">
      <c r="A661" s="713"/>
      <c r="B661" s="712"/>
      <c r="C661" s="712"/>
      <c r="D661" s="712"/>
      <c r="E661" s="712"/>
      <c r="F661" s="712"/>
      <c r="G661" s="528"/>
      <c r="H661" s="529"/>
      <c r="I661" s="530"/>
      <c r="J661" s="531"/>
      <c r="K661" s="532"/>
      <c r="L661" s="704"/>
      <c r="M661" s="713"/>
      <c r="N661" s="713"/>
    </row>
    <row r="662" spans="1:15" s="745" customFormat="1" ht="51.75" customHeight="1" x14ac:dyDescent="0.2">
      <c r="A662" s="739"/>
      <c r="B662" s="822" t="s">
        <v>977</v>
      </c>
      <c r="C662" s="823"/>
      <c r="D662" s="823"/>
      <c r="E662" s="823"/>
      <c r="F662" s="824"/>
      <c r="G662" s="808"/>
      <c r="H662" s="809"/>
      <c r="I662" s="809"/>
      <c r="J662" s="810"/>
      <c r="K662" s="740">
        <f>SUM(K2:K659)</f>
        <v>1583717.5214</v>
      </c>
      <c r="L662" s="741">
        <f>SUM(L2:L659)</f>
        <v>100901.63934426228</v>
      </c>
      <c r="M662" s="742">
        <f>L662</f>
        <v>100901.63934426228</v>
      </c>
      <c r="N662" s="743"/>
      <c r="O662" s="744"/>
    </row>
    <row r="663" spans="1:15" s="324" customFormat="1" ht="11.25" customHeight="1" x14ac:dyDescent="0.2">
      <c r="A663" s="713"/>
      <c r="B663" s="712"/>
      <c r="C663" s="712"/>
      <c r="D663" s="712"/>
      <c r="E663" s="712"/>
      <c r="F663" s="712"/>
      <c r="G663" s="528"/>
      <c r="H663" s="529"/>
      <c r="I663" s="530"/>
      <c r="J663" s="531"/>
      <c r="K663" s="532"/>
      <c r="L663" s="704"/>
      <c r="M663" s="713"/>
      <c r="N663" s="713"/>
    </row>
    <row r="664" spans="1:15" s="26" customFormat="1" ht="34.5" customHeight="1" x14ac:dyDescent="0.2">
      <c r="A664" s="390"/>
      <c r="B664" s="674" t="s">
        <v>796</v>
      </c>
      <c r="C664" s="843" t="s">
        <v>811</v>
      </c>
      <c r="D664" s="843"/>
      <c r="E664" s="843"/>
      <c r="F664" s="843"/>
      <c r="G664" s="675"/>
      <c r="H664" s="676"/>
      <c r="I664" s="677"/>
      <c r="J664" s="678"/>
      <c r="K664" s="679"/>
      <c r="L664" s="704"/>
      <c r="M664" s="525"/>
      <c r="N664" s="680">
        <v>123100</v>
      </c>
    </row>
    <row r="665" spans="1:15" s="26" customFormat="1" ht="11.25" customHeight="1" x14ac:dyDescent="0.2">
      <c r="A665" s="390"/>
      <c r="B665" s="681"/>
      <c r="C665" s="663" t="s">
        <v>777</v>
      </c>
      <c r="D665" s="663"/>
      <c r="E665" s="663"/>
      <c r="F665" s="663" t="s">
        <v>8</v>
      </c>
      <c r="G665" s="682"/>
      <c r="H665" s="683"/>
      <c r="I665" s="684"/>
      <c r="J665" s="685"/>
      <c r="K665" s="686"/>
      <c r="L665" s="704"/>
      <c r="M665" s="525"/>
      <c r="N665" s="761">
        <f>N664/K662/1.22</f>
        <v>6.3711891786778774E-2</v>
      </c>
    </row>
    <row r="666" spans="1:15" s="26" customFormat="1" ht="11.25" customHeight="1" x14ac:dyDescent="0.2">
      <c r="A666" s="390"/>
      <c r="B666" s="681"/>
      <c r="C666" s="663" t="s">
        <v>778</v>
      </c>
      <c r="D666" s="663" t="s">
        <v>779</v>
      </c>
      <c r="E666" s="663"/>
      <c r="F666" s="663" t="s">
        <v>8</v>
      </c>
      <c r="G666" s="682"/>
      <c r="H666" s="683"/>
      <c r="I666" s="684"/>
      <c r="J666" s="685"/>
      <c r="K666" s="686"/>
      <c r="L666" s="704"/>
      <c r="M666" s="525"/>
      <c r="N666" s="390"/>
    </row>
    <row r="667" spans="1:15" s="26" customFormat="1" ht="11.25" customHeight="1" x14ac:dyDescent="0.2">
      <c r="A667" s="390"/>
      <c r="B667" s="681"/>
      <c r="C667" s="663" t="s">
        <v>780</v>
      </c>
      <c r="D667" s="663" t="s">
        <v>16</v>
      </c>
      <c r="E667" s="663"/>
      <c r="F667" s="663"/>
      <c r="G667" s="682"/>
      <c r="H667" s="683"/>
      <c r="I667" s="684"/>
      <c r="J667" s="685"/>
      <c r="K667" s="686"/>
      <c r="L667" s="704"/>
      <c r="M667" s="525"/>
      <c r="N667" s="390"/>
    </row>
    <row r="668" spans="1:15" s="26" customFormat="1" ht="11.25" customHeight="1" x14ac:dyDescent="0.2">
      <c r="A668" s="390"/>
      <c r="B668" s="681"/>
      <c r="C668" s="663" t="s">
        <v>781</v>
      </c>
      <c r="D668" s="663" t="s">
        <v>782</v>
      </c>
      <c r="E668" s="663"/>
      <c r="F668" s="663"/>
      <c r="G668" s="682"/>
      <c r="H668" s="683"/>
      <c r="I668" s="684"/>
      <c r="J668" s="685"/>
      <c r="K668" s="686"/>
      <c r="L668" s="704"/>
      <c r="M668" s="525"/>
      <c r="N668" s="390"/>
    </row>
    <row r="669" spans="1:15" s="26" customFormat="1" ht="11.25" customHeight="1" x14ac:dyDescent="0.2">
      <c r="A669" s="390"/>
      <c r="B669" s="681"/>
      <c r="C669" s="663" t="s">
        <v>783</v>
      </c>
      <c r="D669" s="663" t="s">
        <v>784</v>
      </c>
      <c r="E669" s="663"/>
      <c r="F669" s="663"/>
      <c r="G669" s="682"/>
      <c r="H669" s="683"/>
      <c r="I669" s="684"/>
      <c r="J669" s="685"/>
      <c r="K669" s="686"/>
      <c r="L669" s="704"/>
      <c r="M669" s="525"/>
      <c r="N669" s="390"/>
    </row>
    <row r="670" spans="1:15" s="26" customFormat="1" ht="11.25" customHeight="1" x14ac:dyDescent="0.2">
      <c r="A670" s="390"/>
      <c r="B670" s="681"/>
      <c r="C670" s="663" t="s">
        <v>785</v>
      </c>
      <c r="D670" s="663" t="s">
        <v>784</v>
      </c>
      <c r="E670" s="663"/>
      <c r="F670" s="663"/>
      <c r="G670" s="682"/>
      <c r="H670" s="683"/>
      <c r="I670" s="684"/>
      <c r="J670" s="685"/>
      <c r="K670" s="686"/>
      <c r="L670" s="704"/>
      <c r="M670" s="525"/>
      <c r="N670" s="390"/>
    </row>
    <row r="671" spans="1:15" s="26" customFormat="1" ht="11.25" customHeight="1" x14ac:dyDescent="0.2">
      <c r="A671" s="390"/>
      <c r="B671" s="681"/>
      <c r="C671" s="663" t="s">
        <v>786</v>
      </c>
      <c r="D671" s="663" t="s">
        <v>784</v>
      </c>
      <c r="E671" s="663"/>
      <c r="F671" s="663"/>
      <c r="G671" s="682"/>
      <c r="H671" s="683"/>
      <c r="I671" s="684"/>
      <c r="J671" s="685"/>
      <c r="K671" s="686"/>
      <c r="L671" s="704"/>
      <c r="M671" s="525"/>
      <c r="N671" s="390"/>
    </row>
    <row r="672" spans="1:15" s="26" customFormat="1" ht="11.25" customHeight="1" x14ac:dyDescent="0.2">
      <c r="A672" s="390"/>
      <c r="B672" s="681"/>
      <c r="C672" s="663" t="s">
        <v>787</v>
      </c>
      <c r="D672" s="663" t="s">
        <v>782</v>
      </c>
      <c r="E672" s="663"/>
      <c r="F672" s="663"/>
      <c r="G672" s="682"/>
      <c r="H672" s="683"/>
      <c r="I672" s="684"/>
      <c r="J672" s="685"/>
      <c r="K672" s="686"/>
      <c r="L672" s="704"/>
      <c r="M672" s="525"/>
      <c r="N672" s="390"/>
    </row>
    <row r="673" spans="1:19" s="26" customFormat="1" ht="11.25" customHeight="1" x14ac:dyDescent="0.2">
      <c r="A673" s="390"/>
      <c r="B673" s="681"/>
      <c r="C673" s="663" t="s">
        <v>788</v>
      </c>
      <c r="D673" s="663" t="s">
        <v>789</v>
      </c>
      <c r="E673" s="663"/>
      <c r="F673" s="663"/>
      <c r="G673" s="682"/>
      <c r="H673" s="683"/>
      <c r="I673" s="684"/>
      <c r="J673" s="685"/>
      <c r="K673" s="686"/>
      <c r="L673" s="704"/>
      <c r="M673" s="525"/>
      <c r="N673" s="390"/>
    </row>
    <row r="674" spans="1:19" s="26" customFormat="1" ht="11.25" customHeight="1" x14ac:dyDescent="0.2">
      <c r="A674" s="390"/>
      <c r="B674" s="681"/>
      <c r="C674" s="663" t="s">
        <v>790</v>
      </c>
      <c r="D674" s="663" t="s">
        <v>791</v>
      </c>
      <c r="E674" s="663"/>
      <c r="F674" s="663"/>
      <c r="G674" s="682"/>
      <c r="H674" s="683"/>
      <c r="I674" s="684"/>
      <c r="J674" s="685"/>
      <c r="K674" s="686"/>
      <c r="L674" s="704"/>
      <c r="M674" s="525"/>
      <c r="N674" s="390"/>
    </row>
    <row r="675" spans="1:19" s="26" customFormat="1" ht="11.25" customHeight="1" x14ac:dyDescent="0.2">
      <c r="A675" s="390"/>
      <c r="B675" s="681"/>
      <c r="C675" s="663" t="s">
        <v>792</v>
      </c>
      <c r="D675" s="663" t="s">
        <v>784</v>
      </c>
      <c r="E675" s="663"/>
      <c r="F675" s="663"/>
      <c r="G675" s="682"/>
      <c r="H675" s="683"/>
      <c r="I675" s="684"/>
      <c r="J675" s="685"/>
      <c r="K675" s="686"/>
      <c r="L675" s="704"/>
      <c r="M675" s="525"/>
      <c r="N675" s="390"/>
    </row>
    <row r="676" spans="1:19" s="26" customFormat="1" ht="11.25" customHeight="1" x14ac:dyDescent="0.2">
      <c r="A676" s="390"/>
      <c r="B676" s="681"/>
      <c r="C676" s="663" t="s">
        <v>793</v>
      </c>
      <c r="D676" s="663" t="s">
        <v>789</v>
      </c>
      <c r="E676" s="663"/>
      <c r="F676" s="663"/>
      <c r="G676" s="682"/>
      <c r="H676" s="683"/>
      <c r="I676" s="684"/>
      <c r="J676" s="685"/>
      <c r="K676" s="686"/>
      <c r="L676" s="704"/>
      <c r="M676" s="525"/>
      <c r="N676" s="390"/>
    </row>
    <row r="677" spans="1:19" s="26" customFormat="1" ht="22.5" customHeight="1" x14ac:dyDescent="0.2">
      <c r="A677" s="390"/>
      <c r="B677" s="687"/>
      <c r="C677" s="688" t="s">
        <v>794</v>
      </c>
      <c r="D677" s="842">
        <v>5107.2</v>
      </c>
      <c r="E677" s="842"/>
      <c r="F677" s="689"/>
      <c r="G677" s="682"/>
      <c r="H677" s="683"/>
      <c r="I677" s="684"/>
      <c r="J677" s="685"/>
      <c r="K677" s="390"/>
      <c r="L677" s="704">
        <f>D677</f>
        <v>5107.2</v>
      </c>
      <c r="M677" s="525"/>
      <c r="N677" s="390"/>
    </row>
    <row r="678" spans="1:19" s="26" customFormat="1" ht="11.25" customHeight="1" x14ac:dyDescent="0.2">
      <c r="A678" s="390"/>
      <c r="B678" s="690"/>
      <c r="C678" s="690"/>
      <c r="D678" s="690"/>
      <c r="E678" s="690"/>
      <c r="F678" s="690"/>
      <c r="G678" s="682"/>
      <c r="H678" s="683"/>
      <c r="I678" s="684"/>
      <c r="J678" s="685"/>
      <c r="K678" s="686"/>
      <c r="L678" s="707"/>
      <c r="M678" s="525"/>
      <c r="N678" s="390"/>
    </row>
    <row r="679" spans="1:19" s="26" customFormat="1" ht="11.25" customHeight="1" x14ac:dyDescent="0.2">
      <c r="A679" s="390"/>
      <c r="B679" s="844" t="s">
        <v>795</v>
      </c>
      <c r="C679" s="844"/>
      <c r="D679" s="821"/>
      <c r="E679" s="821"/>
      <c r="F679" s="691"/>
      <c r="G679" s="682"/>
      <c r="H679" s="683"/>
      <c r="I679" s="684"/>
      <c r="J679" s="685"/>
      <c r="K679" s="686"/>
      <c r="L679" s="707"/>
      <c r="M679" s="525"/>
      <c r="N679" s="390"/>
    </row>
    <row r="680" spans="1:19" s="26" customFormat="1" ht="29.25" customHeight="1" x14ac:dyDescent="0.2">
      <c r="A680" s="390"/>
      <c r="B680" s="821" t="s">
        <v>865</v>
      </c>
      <c r="C680" s="821"/>
      <c r="D680" s="821"/>
      <c r="E680" s="821"/>
      <c r="F680" s="821"/>
      <c r="G680" s="682"/>
      <c r="H680" s="683"/>
      <c r="I680" s="684"/>
      <c r="J680" s="685"/>
      <c r="K680" s="390"/>
      <c r="L680" s="759"/>
      <c r="M680" s="760"/>
      <c r="N680" s="390"/>
    </row>
    <row r="681" spans="1:19" s="26" customFormat="1" ht="11.25" customHeight="1" x14ac:dyDescent="0.2">
      <c r="A681" s="390"/>
      <c r="B681" s="683"/>
      <c r="C681" s="684"/>
      <c r="D681" s="686"/>
      <c r="E681" s="448"/>
      <c r="F681" s="524"/>
      <c r="G681" s="528"/>
      <c r="H681" s="529"/>
      <c r="I681" s="530"/>
      <c r="J681" s="531"/>
      <c r="K681" s="390"/>
      <c r="L681" s="707"/>
      <c r="M681" s="525"/>
      <c r="N681" s="748"/>
      <c r="O681" s="716"/>
      <c r="P681" s="716"/>
      <c r="Q681" s="716"/>
      <c r="R681" s="716"/>
    </row>
    <row r="682" spans="1:19" s="730" customFormat="1" ht="51.75" customHeight="1" x14ac:dyDescent="0.2">
      <c r="A682" s="766"/>
      <c r="B682" s="811" t="s">
        <v>978</v>
      </c>
      <c r="C682" s="811"/>
      <c r="D682" s="811"/>
      <c r="E682" s="811"/>
      <c r="F682" s="811"/>
      <c r="G682" s="812"/>
      <c r="H682" s="813"/>
      <c r="I682" s="813"/>
      <c r="J682" s="814"/>
      <c r="K682" s="727">
        <f>K662</f>
        <v>1583717.5214</v>
      </c>
      <c r="L682" s="728">
        <f>L662+L677</f>
        <v>106008.83934426228</v>
      </c>
      <c r="M682" s="746">
        <f>L682</f>
        <v>106008.83934426228</v>
      </c>
      <c r="N682" s="752"/>
      <c r="O682" s="719"/>
      <c r="P682" s="719"/>
      <c r="Q682" s="719"/>
      <c r="R682" s="719"/>
      <c r="S682" s="729"/>
    </row>
    <row r="683" spans="1:19" s="730" customFormat="1" ht="51.75" customHeight="1" x14ac:dyDescent="0.2">
      <c r="A683" s="766"/>
      <c r="B683" s="816" t="s">
        <v>989</v>
      </c>
      <c r="C683" s="816"/>
      <c r="D683" s="816"/>
      <c r="E683" s="816"/>
      <c r="F683" s="816"/>
      <c r="G683" s="817"/>
      <c r="H683" s="818"/>
      <c r="I683" s="818"/>
      <c r="J683" s="819"/>
      <c r="K683" s="774">
        <f>K682*3</f>
        <v>4751152.5641999999</v>
      </c>
      <c r="L683" s="775">
        <f>L682*3</f>
        <v>318026.51803278684</v>
      </c>
      <c r="M683" s="758">
        <f>M682*3</f>
        <v>318026.51803278684</v>
      </c>
      <c r="N683" s="752"/>
      <c r="O683" s="719"/>
      <c r="P683" s="719"/>
      <c r="Q683" s="719"/>
      <c r="R683" s="719"/>
      <c r="S683" s="729"/>
    </row>
    <row r="684" spans="1:19" s="717" customFormat="1" ht="48.75" customHeight="1" x14ac:dyDescent="0.2">
      <c r="A684" s="289"/>
      <c r="B684" s="795" t="s">
        <v>979</v>
      </c>
      <c r="C684" s="795"/>
      <c r="D684" s="795"/>
      <c r="E684" s="795"/>
      <c r="F684" s="795"/>
      <c r="G684" s="733"/>
      <c r="J684" s="718"/>
      <c r="K684" s="719"/>
      <c r="L684" s="720"/>
      <c r="M684" s="746">
        <v>5677</v>
      </c>
      <c r="N684" s="753"/>
      <c r="O684" s="750"/>
      <c r="P684" s="750"/>
      <c r="Q684" s="750"/>
      <c r="R684" s="750"/>
    </row>
    <row r="685" spans="1:19" s="717" customFormat="1" ht="48.75" customHeight="1" x14ac:dyDescent="0.2">
      <c r="A685" s="289"/>
      <c r="B685" s="820" t="s">
        <v>990</v>
      </c>
      <c r="C685" s="820"/>
      <c r="D685" s="820"/>
      <c r="E685" s="820"/>
      <c r="F685" s="820"/>
      <c r="G685" s="776"/>
      <c r="H685" s="777"/>
      <c r="I685" s="777"/>
      <c r="J685" s="778"/>
      <c r="K685" s="779"/>
      <c r="L685" s="780"/>
      <c r="M685" s="758">
        <f>M684*3</f>
        <v>17031</v>
      </c>
      <c r="N685" s="753"/>
      <c r="O685" s="750"/>
      <c r="P685" s="750"/>
      <c r="Q685" s="750"/>
      <c r="R685" s="793"/>
    </row>
    <row r="686" spans="1:19" s="731" customFormat="1" ht="44.25" customHeight="1" x14ac:dyDescent="0.2">
      <c r="A686" s="766"/>
      <c r="B686" s="815" t="s">
        <v>980</v>
      </c>
      <c r="C686" s="815"/>
      <c r="D686" s="815"/>
      <c r="E686" s="815"/>
      <c r="F686" s="815"/>
      <c r="G686" s="734"/>
      <c r="H686" s="735"/>
      <c r="I686" s="736"/>
      <c r="J686" s="737"/>
      <c r="K686" s="738"/>
      <c r="L686" s="738"/>
      <c r="M686" s="747">
        <f>M682+M684</f>
        <v>111685.83934426228</v>
      </c>
      <c r="N686" s="754"/>
      <c r="O686" s="751"/>
      <c r="P686" s="751"/>
      <c r="Q686" s="751"/>
      <c r="R686" s="751"/>
      <c r="S686" s="732"/>
    </row>
    <row r="687" spans="1:19" s="731" customFormat="1" ht="44.25" customHeight="1" x14ac:dyDescent="0.2">
      <c r="A687" s="766"/>
      <c r="B687" s="816" t="s">
        <v>981</v>
      </c>
      <c r="C687" s="816"/>
      <c r="D687" s="816"/>
      <c r="E687" s="816"/>
      <c r="F687" s="816"/>
      <c r="G687" s="781"/>
      <c r="H687" s="782"/>
      <c r="I687" s="783"/>
      <c r="J687" s="784"/>
      <c r="K687" s="785"/>
      <c r="L687" s="785"/>
      <c r="M687" s="758">
        <f>M686*3</f>
        <v>335057.51803278684</v>
      </c>
      <c r="N687" s="754"/>
      <c r="O687" s="751"/>
      <c r="P687" s="751"/>
      <c r="Q687" s="751"/>
      <c r="R687" s="794"/>
      <c r="S687" s="732"/>
    </row>
    <row r="688" spans="1:19" s="324" customFormat="1" ht="11.25" customHeight="1" x14ac:dyDescent="0.2">
      <c r="A688" s="713"/>
      <c r="B688" s="529"/>
      <c r="C688" s="530"/>
      <c r="D688" s="713"/>
      <c r="E688" s="711"/>
      <c r="F688" s="524"/>
      <c r="G688" s="528"/>
      <c r="H688" s="529"/>
      <c r="I688" s="530"/>
      <c r="J688" s="531"/>
      <c r="K688" s="713"/>
      <c r="L688" s="707"/>
      <c r="M688" s="525"/>
      <c r="N688" s="749"/>
      <c r="O688" s="83"/>
      <c r="P688" s="83"/>
      <c r="Q688" s="83"/>
      <c r="R688" s="83"/>
    </row>
    <row r="689" spans="1:19" s="714" customFormat="1" ht="28.5" customHeight="1" x14ac:dyDescent="0.2">
      <c r="A689" s="323"/>
      <c r="B689" s="805" t="s">
        <v>986</v>
      </c>
      <c r="C689" s="805"/>
      <c r="D689" s="805"/>
      <c r="E689" s="805"/>
      <c r="F689" s="805"/>
      <c r="G689" s="805"/>
      <c r="H689" s="805"/>
      <c r="I689" s="805"/>
      <c r="J689" s="805"/>
      <c r="K689" s="805"/>
      <c r="L689" s="805"/>
      <c r="M689" s="805"/>
      <c r="N689" s="806"/>
    </row>
    <row r="690" spans="1:19" s="765" customFormat="1" ht="51.75" customHeight="1" x14ac:dyDescent="0.2">
      <c r="A690" s="766"/>
      <c r="B690" s="796" t="s">
        <v>984</v>
      </c>
      <c r="C690" s="796"/>
      <c r="D690" s="796"/>
      <c r="E690" s="796"/>
      <c r="F690" s="796"/>
      <c r="G690" s="807"/>
      <c r="H690" s="807"/>
      <c r="I690" s="807"/>
      <c r="J690" s="807"/>
      <c r="K690" s="762">
        <f>K683</f>
        <v>4751152.5641999999</v>
      </c>
      <c r="L690" s="763">
        <f>L683</f>
        <v>318026.51803278684</v>
      </c>
      <c r="M690" s="787">
        <f>M683</f>
        <v>318026.51803278684</v>
      </c>
      <c r="N690" s="767"/>
      <c r="O690" s="285"/>
      <c r="P690" s="288"/>
      <c r="Q690" s="288"/>
      <c r="R690" s="288"/>
      <c r="S690" s="288"/>
    </row>
    <row r="691" spans="1:19" s="717" customFormat="1" ht="48.75" customHeight="1" x14ac:dyDescent="0.2">
      <c r="A691" s="289"/>
      <c r="B691" s="795" t="s">
        <v>985</v>
      </c>
      <c r="C691" s="795"/>
      <c r="D691" s="795"/>
      <c r="E691" s="795"/>
      <c r="F691" s="795"/>
      <c r="G691" s="797"/>
      <c r="H691" s="798"/>
      <c r="I691" s="798"/>
      <c r="J691" s="798"/>
      <c r="K691" s="798"/>
      <c r="L691" s="799"/>
      <c r="M691" s="789">
        <f>M685</f>
        <v>17031</v>
      </c>
      <c r="N691" s="773"/>
      <c r="O691" s="289"/>
      <c r="P691" s="289"/>
      <c r="Q691" s="289"/>
      <c r="R691" s="289"/>
      <c r="S691" s="289"/>
    </row>
    <row r="692" spans="1:19" s="765" customFormat="1" ht="44.25" customHeight="1" x14ac:dyDescent="0.2">
      <c r="A692" s="766"/>
      <c r="B692" s="796" t="s">
        <v>987</v>
      </c>
      <c r="C692" s="796"/>
      <c r="D692" s="796"/>
      <c r="E692" s="796"/>
      <c r="F692" s="796"/>
      <c r="G692" s="800"/>
      <c r="H692" s="801"/>
      <c r="I692" s="801"/>
      <c r="J692" s="801"/>
      <c r="K692" s="801"/>
      <c r="L692" s="802"/>
      <c r="M692" s="790">
        <f>M687</f>
        <v>335057.51803278684</v>
      </c>
      <c r="N692" s="767"/>
      <c r="O692" s="285"/>
      <c r="P692" s="288"/>
      <c r="Q692" s="288"/>
      <c r="R692" s="288"/>
      <c r="S692" s="288"/>
    </row>
    <row r="693" spans="1:19" s="714" customFormat="1" ht="28.5" customHeight="1" x14ac:dyDescent="0.2">
      <c r="A693" s="323"/>
      <c r="B693" s="715"/>
      <c r="C693" s="715"/>
      <c r="D693" s="715"/>
      <c r="E693" s="715"/>
      <c r="F693" s="715"/>
      <c r="G693" s="510"/>
      <c r="H693" s="292"/>
      <c r="I693" s="474"/>
      <c r="J693" s="475"/>
      <c r="K693" s="722"/>
      <c r="L693" s="722"/>
      <c r="M693" s="768"/>
      <c r="N693" s="722"/>
    </row>
    <row r="694" spans="1:19" s="714" customFormat="1" ht="28.5" customHeight="1" x14ac:dyDescent="0.2">
      <c r="A694" s="323"/>
      <c r="B694" s="805" t="s">
        <v>991</v>
      </c>
      <c r="C694" s="805"/>
      <c r="D694" s="805"/>
      <c r="E694" s="805"/>
      <c r="F694" s="805"/>
      <c r="G694" s="805"/>
      <c r="H694" s="805"/>
      <c r="I694" s="805"/>
      <c r="J694" s="805"/>
      <c r="K694" s="805"/>
      <c r="L694" s="805"/>
      <c r="M694" s="805"/>
      <c r="N694" s="806"/>
    </row>
    <row r="695" spans="1:19" s="765" customFormat="1" ht="51.75" customHeight="1" x14ac:dyDescent="0.2">
      <c r="A695" s="766"/>
      <c r="B695" s="796" t="s">
        <v>992</v>
      </c>
      <c r="C695" s="796"/>
      <c r="D695" s="796"/>
      <c r="E695" s="796"/>
      <c r="F695" s="796"/>
      <c r="G695" s="807"/>
      <c r="H695" s="807"/>
      <c r="I695" s="807"/>
      <c r="J695" s="807"/>
      <c r="K695" s="762">
        <f>K682</f>
        <v>1583717.5214</v>
      </c>
      <c r="L695" s="763">
        <f>L682</f>
        <v>106008.83934426228</v>
      </c>
      <c r="M695" s="787">
        <f>M682</f>
        <v>106008.83934426228</v>
      </c>
      <c r="N695" s="767"/>
      <c r="O695" s="764"/>
    </row>
    <row r="696" spans="1:19" s="717" customFormat="1" ht="48.75" customHeight="1" x14ac:dyDescent="0.2">
      <c r="A696" s="289"/>
      <c r="B696" s="795" t="s">
        <v>993</v>
      </c>
      <c r="C696" s="795"/>
      <c r="D696" s="795"/>
      <c r="E696" s="795"/>
      <c r="F696" s="795"/>
      <c r="G696" s="797"/>
      <c r="H696" s="798"/>
      <c r="I696" s="798"/>
      <c r="J696" s="798"/>
      <c r="K696" s="798"/>
      <c r="L696" s="799"/>
      <c r="M696" s="786">
        <f>M684</f>
        <v>5677</v>
      </c>
      <c r="N696" s="773"/>
    </row>
    <row r="697" spans="1:19" s="765" customFormat="1" ht="44.25" customHeight="1" x14ac:dyDescent="0.2">
      <c r="A697" s="766"/>
      <c r="B697" s="796" t="s">
        <v>994</v>
      </c>
      <c r="C697" s="796"/>
      <c r="D697" s="796"/>
      <c r="E697" s="796"/>
      <c r="F697" s="796"/>
      <c r="G697" s="800"/>
      <c r="H697" s="801"/>
      <c r="I697" s="801"/>
      <c r="J697" s="801"/>
      <c r="K697" s="801"/>
      <c r="L697" s="802"/>
      <c r="M697" s="788">
        <f>M686</f>
        <v>111685.83934426228</v>
      </c>
      <c r="N697" s="767"/>
      <c r="O697" s="764"/>
    </row>
    <row r="698" spans="1:19" s="714" customFormat="1" ht="28.5" customHeight="1" x14ac:dyDescent="0.2">
      <c r="A698" s="323"/>
      <c r="B698" s="715"/>
      <c r="C698" s="715"/>
      <c r="D698" s="715"/>
      <c r="E698" s="715"/>
      <c r="F698" s="715"/>
      <c r="G698" s="769"/>
      <c r="H698" s="770"/>
      <c r="I698" s="771"/>
      <c r="J698" s="772"/>
      <c r="K698" s="722"/>
      <c r="L698" s="722"/>
      <c r="M698" s="768"/>
      <c r="N698" s="722"/>
    </row>
    <row r="699" spans="1:19" s="714" customFormat="1" ht="28.5" customHeight="1" x14ac:dyDescent="0.2">
      <c r="A699" s="323"/>
      <c r="B699" s="803" t="s">
        <v>988</v>
      </c>
      <c r="C699" s="804"/>
      <c r="D699" s="804"/>
      <c r="E699" s="804"/>
      <c r="F699" s="804"/>
      <c r="G699" s="804"/>
      <c r="H699" s="804"/>
      <c r="I699" s="804"/>
      <c r="J699" s="804"/>
      <c r="K699" s="804"/>
      <c r="L699" s="804"/>
      <c r="M699" s="791">
        <f>M687+M692+M697</f>
        <v>781800.87540983595</v>
      </c>
      <c r="N699" s="767"/>
      <c r="O699" s="325"/>
    </row>
    <row r="700" spans="1:19" s="26" customFormat="1" x14ac:dyDescent="0.2">
      <c r="A700" s="390"/>
      <c r="B700" s="529"/>
      <c r="C700" s="530"/>
      <c r="D700" s="390"/>
      <c r="E700" s="448"/>
      <c r="F700" s="524"/>
      <c r="G700" s="449"/>
      <c r="H700" s="528"/>
      <c r="I700" s="529"/>
      <c r="J700" s="531"/>
      <c r="K700" s="390"/>
      <c r="L700" s="707"/>
      <c r="M700" s="755"/>
      <c r="N700" s="756"/>
    </row>
    <row r="701" spans="1:19" x14ac:dyDescent="0.2">
      <c r="B701" s="834" t="s">
        <v>401</v>
      </c>
      <c r="C701" s="834"/>
      <c r="D701" s="834"/>
      <c r="K701" s="532"/>
      <c r="L701" s="707"/>
      <c r="M701" s="755"/>
      <c r="N701" s="756"/>
    </row>
    <row r="702" spans="1:19" x14ac:dyDescent="0.2">
      <c r="B702" s="391">
        <v>0.25</v>
      </c>
      <c r="C702" s="835" t="s">
        <v>402</v>
      </c>
      <c r="D702" s="835"/>
      <c r="E702" s="835"/>
      <c r="F702" s="835"/>
      <c r="L702" s="707"/>
      <c r="M702" s="755"/>
      <c r="N702" s="756"/>
    </row>
    <row r="703" spans="1:19" ht="12.75" x14ac:dyDescent="0.2">
      <c r="B703" s="391">
        <v>0.5</v>
      </c>
      <c r="C703" s="835" t="s">
        <v>403</v>
      </c>
      <c r="D703" s="836"/>
      <c r="E703" s="836"/>
      <c r="F703" s="836"/>
      <c r="L703" s="707"/>
      <c r="M703" s="755"/>
      <c r="N703" s="756"/>
    </row>
    <row r="704" spans="1:19" ht="12.75" x14ac:dyDescent="0.2">
      <c r="B704" s="391">
        <v>0.6</v>
      </c>
      <c r="C704" s="835" t="s">
        <v>404</v>
      </c>
      <c r="D704" s="836"/>
      <c r="E704" s="836"/>
      <c r="F704" s="836"/>
      <c r="L704" s="707"/>
      <c r="M704" s="755"/>
      <c r="N704" s="756"/>
    </row>
    <row r="705" spans="1:15" x14ac:dyDescent="0.2">
      <c r="B705" s="392">
        <v>1</v>
      </c>
      <c r="C705" s="837" t="s">
        <v>405</v>
      </c>
      <c r="D705" s="837"/>
      <c r="E705" s="837"/>
      <c r="F705" s="837"/>
      <c r="L705" s="707"/>
      <c r="M705" s="757"/>
      <c r="N705" s="756"/>
    </row>
    <row r="706" spans="1:15" ht="11.25" customHeight="1" x14ac:dyDescent="0.2">
      <c r="B706" s="393">
        <v>2</v>
      </c>
      <c r="C706" s="406" t="s">
        <v>406</v>
      </c>
      <c r="D706" s="406"/>
      <c r="E706" s="406"/>
      <c r="F706" s="406"/>
      <c r="K706" s="692"/>
      <c r="L706" s="707"/>
      <c r="M706" s="755"/>
      <c r="N706" s="756"/>
    </row>
    <row r="707" spans="1:15" x14ac:dyDescent="0.2">
      <c r="B707" s="396">
        <v>3</v>
      </c>
      <c r="C707" s="841" t="s">
        <v>407</v>
      </c>
      <c r="D707" s="841"/>
      <c r="E707" s="841"/>
      <c r="F707" s="841"/>
      <c r="L707" s="707"/>
      <c r="M707" s="755"/>
      <c r="N707" s="756"/>
    </row>
    <row r="708" spans="1:15" s="257" customFormat="1" x14ac:dyDescent="0.2">
      <c r="A708" s="390"/>
      <c r="B708" s="397">
        <v>4</v>
      </c>
      <c r="C708" s="398" t="s">
        <v>776</v>
      </c>
      <c r="D708" s="398"/>
      <c r="E708" s="398"/>
      <c r="F708" s="398"/>
      <c r="G708" s="529"/>
      <c r="H708" s="542"/>
      <c r="I708" s="390"/>
      <c r="J708" s="543"/>
      <c r="K708" s="448"/>
      <c r="L708" s="707"/>
      <c r="M708" s="525"/>
      <c r="N708" s="390"/>
      <c r="O708" s="325"/>
    </row>
    <row r="709" spans="1:15" x14ac:dyDescent="0.2">
      <c r="B709" s="399">
        <v>5</v>
      </c>
      <c r="C709" s="828" t="s">
        <v>408</v>
      </c>
      <c r="D709" s="828"/>
      <c r="E709" s="828"/>
      <c r="F709" s="828"/>
      <c r="L709" s="707"/>
    </row>
    <row r="710" spans="1:15" x14ac:dyDescent="0.2">
      <c r="B710" s="400">
        <v>6</v>
      </c>
      <c r="C710" s="833" t="s">
        <v>409</v>
      </c>
      <c r="D710" s="833"/>
      <c r="E710" s="833"/>
      <c r="F710" s="833"/>
      <c r="L710" s="707"/>
    </row>
    <row r="711" spans="1:15" x14ac:dyDescent="0.2">
      <c r="B711" s="401">
        <v>7</v>
      </c>
      <c r="C711" s="838" t="s">
        <v>410</v>
      </c>
      <c r="D711" s="838"/>
      <c r="E711" s="838"/>
      <c r="F711" s="838"/>
      <c r="L711" s="707"/>
    </row>
    <row r="712" spans="1:15" x14ac:dyDescent="0.2">
      <c r="B712" s="402">
        <v>12</v>
      </c>
      <c r="C712" s="839" t="s">
        <v>411</v>
      </c>
      <c r="D712" s="839"/>
      <c r="E712" s="839"/>
      <c r="F712" s="839"/>
      <c r="L712" s="707"/>
    </row>
    <row r="713" spans="1:15" x14ac:dyDescent="0.2">
      <c r="B713" s="403">
        <v>14</v>
      </c>
      <c r="C713" s="840" t="s">
        <v>412</v>
      </c>
      <c r="D713" s="840"/>
      <c r="E713" s="840"/>
      <c r="F713" s="840"/>
      <c r="L713" s="707"/>
    </row>
    <row r="714" spans="1:15" ht="32.25" customHeight="1" x14ac:dyDescent="0.2">
      <c r="B714" s="404">
        <v>21</v>
      </c>
      <c r="C714" s="852" t="s">
        <v>773</v>
      </c>
      <c r="D714" s="852"/>
      <c r="E714" s="852"/>
      <c r="F714" s="852"/>
      <c r="L714" s="708"/>
    </row>
    <row r="715" spans="1:15" x14ac:dyDescent="0.2">
      <c r="L715" s="708"/>
    </row>
    <row r="716" spans="1:15" ht="26.25" customHeight="1" x14ac:dyDescent="0.2">
      <c r="L716" s="708"/>
    </row>
    <row r="717" spans="1:15" ht="12.75" customHeight="1" x14ac:dyDescent="0.2">
      <c r="B717" s="832" t="s">
        <v>866</v>
      </c>
      <c r="C717" s="832"/>
      <c r="D717" s="832"/>
      <c r="E717" s="832"/>
      <c r="F717" s="832"/>
      <c r="L717" s="708"/>
    </row>
    <row r="718" spans="1:15" ht="12.75" customHeight="1" x14ac:dyDescent="0.2">
      <c r="B718" s="825" t="s">
        <v>867</v>
      </c>
      <c r="C718" s="825"/>
      <c r="D718" s="826">
        <v>15.88</v>
      </c>
      <c r="E718" s="825"/>
      <c r="F718" s="825"/>
      <c r="L718" s="708"/>
    </row>
    <row r="719" spans="1:15" ht="12.75" customHeight="1" x14ac:dyDescent="0.2">
      <c r="B719" s="825" t="s">
        <v>868</v>
      </c>
      <c r="C719" s="825"/>
      <c r="D719" s="826">
        <v>16.649999999999999</v>
      </c>
      <c r="E719" s="825"/>
      <c r="F719" s="825"/>
      <c r="L719" s="708"/>
    </row>
    <row r="720" spans="1:15" x14ac:dyDescent="0.2">
      <c r="L720" s="708"/>
    </row>
  </sheetData>
  <mergeCells count="204">
    <mergeCell ref="C714:F714"/>
    <mergeCell ref="B20:F20"/>
    <mergeCell ref="B21:F21"/>
    <mergeCell ref="B22:F22"/>
    <mergeCell ref="C2:F2"/>
    <mergeCell ref="B15:C15"/>
    <mergeCell ref="D15:E15"/>
    <mergeCell ref="B16:F16"/>
    <mergeCell ref="B17:F17"/>
    <mergeCell ref="B18:F18"/>
    <mergeCell ref="B46:F46"/>
    <mergeCell ref="B47:F47"/>
    <mergeCell ref="B49:F49"/>
    <mergeCell ref="B50:F50"/>
    <mergeCell ref="B51:F51"/>
    <mergeCell ref="C53:F53"/>
    <mergeCell ref="C25:F25"/>
    <mergeCell ref="B44:F44"/>
    <mergeCell ref="B45:F45"/>
    <mergeCell ref="B78:F78"/>
    <mergeCell ref="C80:F80"/>
    <mergeCell ref="B106:F106"/>
    <mergeCell ref="B107:F107"/>
    <mergeCell ref="B108:F108"/>
    <mergeCell ref="B109:F109"/>
    <mergeCell ref="B71:F71"/>
    <mergeCell ref="B72:F72"/>
    <mergeCell ref="B73:F73"/>
    <mergeCell ref="B74:F74"/>
    <mergeCell ref="B76:F76"/>
    <mergeCell ref="B77:F77"/>
    <mergeCell ref="B142:F142"/>
    <mergeCell ref="B143:F143"/>
    <mergeCell ref="B144:F144"/>
    <mergeCell ref="B145:F145"/>
    <mergeCell ref="B146:F146"/>
    <mergeCell ref="B149:F149"/>
    <mergeCell ref="B110:F110"/>
    <mergeCell ref="B111:F111"/>
    <mergeCell ref="B113:F113"/>
    <mergeCell ref="B114:F114"/>
    <mergeCell ref="B115:F115"/>
    <mergeCell ref="C117:F117"/>
    <mergeCell ref="B243:F243"/>
    <mergeCell ref="B244:F244"/>
    <mergeCell ref="B245:F245"/>
    <mergeCell ref="B246:F246"/>
    <mergeCell ref="B247:F247"/>
    <mergeCell ref="C249:F249"/>
    <mergeCell ref="B150:F150"/>
    <mergeCell ref="B151:F151"/>
    <mergeCell ref="C153:F153"/>
    <mergeCell ref="B240:F240"/>
    <mergeCell ref="B241:F241"/>
    <mergeCell ref="B242:F242"/>
    <mergeCell ref="B285:F285"/>
    <mergeCell ref="B286:F286"/>
    <mergeCell ref="B287:F287"/>
    <mergeCell ref="B288:F288"/>
    <mergeCell ref="B289:F289"/>
    <mergeCell ref="B290:F290"/>
    <mergeCell ref="B262:F262"/>
    <mergeCell ref="B263:F263"/>
    <mergeCell ref="B265:F265"/>
    <mergeCell ref="B266:F266"/>
    <mergeCell ref="B267:F267"/>
    <mergeCell ref="C270:F270"/>
    <mergeCell ref="B331:F331"/>
    <mergeCell ref="B333:F333"/>
    <mergeCell ref="B334:F334"/>
    <mergeCell ref="B335:F335"/>
    <mergeCell ref="C337:F337"/>
    <mergeCell ref="B368:F368"/>
    <mergeCell ref="B291:F291"/>
    <mergeCell ref="B292:F292"/>
    <mergeCell ref="C294:F294"/>
    <mergeCell ref="B327:F327"/>
    <mergeCell ref="B329:F329"/>
    <mergeCell ref="B330:F330"/>
    <mergeCell ref="B382:F382"/>
    <mergeCell ref="B383:F383"/>
    <mergeCell ref="B384:F384"/>
    <mergeCell ref="B385:F385"/>
    <mergeCell ref="B387:F387"/>
    <mergeCell ref="B388:F388"/>
    <mergeCell ref="B369:F369"/>
    <mergeCell ref="B370:F370"/>
    <mergeCell ref="B372:F372"/>
    <mergeCell ref="B373:F373"/>
    <mergeCell ref="B374:F374"/>
    <mergeCell ref="C376:F376"/>
    <mergeCell ref="C405:F405"/>
    <mergeCell ref="B409:F409"/>
    <mergeCell ref="B410:F410"/>
    <mergeCell ref="C412:F412"/>
    <mergeCell ref="B418:F418"/>
    <mergeCell ref="B419:F419"/>
    <mergeCell ref="B389:F389"/>
    <mergeCell ref="C391:F391"/>
    <mergeCell ref="B399:F399"/>
    <mergeCell ref="B400:F400"/>
    <mergeCell ref="B402:F402"/>
    <mergeCell ref="B403:F403"/>
    <mergeCell ref="B483:F483"/>
    <mergeCell ref="B484:F484"/>
    <mergeCell ref="B485:F485"/>
    <mergeCell ref="C488:F488"/>
    <mergeCell ref="B494:F494"/>
    <mergeCell ref="B495:F495"/>
    <mergeCell ref="B421:F421"/>
    <mergeCell ref="B422:F422"/>
    <mergeCell ref="B423:F423"/>
    <mergeCell ref="C426:F426"/>
    <mergeCell ref="B477:F477"/>
    <mergeCell ref="B478:F478"/>
    <mergeCell ref="B496:F496"/>
    <mergeCell ref="B498:F498"/>
    <mergeCell ref="B499:F499"/>
    <mergeCell ref="B544:F544"/>
    <mergeCell ref="C545:F545"/>
    <mergeCell ref="B553:F553"/>
    <mergeCell ref="C501:F501"/>
    <mergeCell ref="B538:F538"/>
    <mergeCell ref="B539:F539"/>
    <mergeCell ref="B541:F541"/>
    <mergeCell ref="B542:F542"/>
    <mergeCell ref="B543:F543"/>
    <mergeCell ref="B560:F560"/>
    <mergeCell ref="C562:F562"/>
    <mergeCell ref="B592:F592"/>
    <mergeCell ref="B593:F593"/>
    <mergeCell ref="B594:F594"/>
    <mergeCell ref="B595:F595"/>
    <mergeCell ref="C584:F584"/>
    <mergeCell ref="B554:F554"/>
    <mergeCell ref="B555:F555"/>
    <mergeCell ref="B556:F556"/>
    <mergeCell ref="B557:F557"/>
    <mergeCell ref="B558:F558"/>
    <mergeCell ref="B559:F559"/>
    <mergeCell ref="B596:F596"/>
    <mergeCell ref="C598:F598"/>
    <mergeCell ref="B617:F617"/>
    <mergeCell ref="B618:F618"/>
    <mergeCell ref="B620:F620"/>
    <mergeCell ref="B621:F621"/>
    <mergeCell ref="B656:F656"/>
    <mergeCell ref="B657:F657"/>
    <mergeCell ref="C623:F623"/>
    <mergeCell ref="B650:F650"/>
    <mergeCell ref="B651:F651"/>
    <mergeCell ref="B652:F652"/>
    <mergeCell ref="B653:F653"/>
    <mergeCell ref="B654:F654"/>
    <mergeCell ref="B719:C719"/>
    <mergeCell ref="D718:F718"/>
    <mergeCell ref="D719:F719"/>
    <mergeCell ref="B479:F479"/>
    <mergeCell ref="C709:F709"/>
    <mergeCell ref="B147:F147"/>
    <mergeCell ref="A269:F269"/>
    <mergeCell ref="A24:F24"/>
    <mergeCell ref="B717:F717"/>
    <mergeCell ref="B718:C718"/>
    <mergeCell ref="C710:F710"/>
    <mergeCell ref="B701:D701"/>
    <mergeCell ref="C702:F702"/>
    <mergeCell ref="C703:F703"/>
    <mergeCell ref="C704:F704"/>
    <mergeCell ref="C705:F705"/>
    <mergeCell ref="C711:F711"/>
    <mergeCell ref="C712:F712"/>
    <mergeCell ref="C713:F713"/>
    <mergeCell ref="C707:F707"/>
    <mergeCell ref="D677:E677"/>
    <mergeCell ref="C664:F664"/>
    <mergeCell ref="B679:C679"/>
    <mergeCell ref="D679:E679"/>
    <mergeCell ref="G662:J662"/>
    <mergeCell ref="B682:F682"/>
    <mergeCell ref="G682:J682"/>
    <mergeCell ref="B684:F684"/>
    <mergeCell ref="B686:F686"/>
    <mergeCell ref="B687:F687"/>
    <mergeCell ref="B683:F683"/>
    <mergeCell ref="G683:J683"/>
    <mergeCell ref="B685:F685"/>
    <mergeCell ref="B680:F680"/>
    <mergeCell ref="B662:F662"/>
    <mergeCell ref="B696:F696"/>
    <mergeCell ref="B697:F697"/>
    <mergeCell ref="G691:L691"/>
    <mergeCell ref="G692:L692"/>
    <mergeCell ref="G696:L696"/>
    <mergeCell ref="G697:L697"/>
    <mergeCell ref="B699:L699"/>
    <mergeCell ref="B689:N689"/>
    <mergeCell ref="B690:F690"/>
    <mergeCell ref="G690:J690"/>
    <mergeCell ref="B691:F691"/>
    <mergeCell ref="B692:F692"/>
    <mergeCell ref="B694:N694"/>
    <mergeCell ref="B695:F695"/>
    <mergeCell ref="G695:J695"/>
  </mergeCells>
  <pageMargins left="0.70866141732283472" right="0.70866141732283472" top="0.78740157480314965" bottom="0.78740157480314965" header="0.31496062992125984" footer="0.31496062992125984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1"/>
  <sheetViews>
    <sheetView tabSelected="1" view="pageBreakPreview" topLeftCell="D889" zoomScale="115" zoomScaleNormal="100" zoomScaleSheetLayoutView="115" workbookViewId="0">
      <selection activeCell="N897" sqref="N897"/>
    </sheetView>
  </sheetViews>
  <sheetFormatPr baseColWidth="10" defaultRowHeight="11.25" x14ac:dyDescent="0.2"/>
  <cols>
    <col min="1" max="1" width="10.28515625" style="317" customWidth="1"/>
    <col min="2" max="2" width="21.42578125" style="5" customWidth="1"/>
    <col min="3" max="3" width="42.28515625" style="5" customWidth="1"/>
    <col min="4" max="4" width="14" style="5" customWidth="1"/>
    <col min="5" max="5" width="11.5703125" style="5" bestFit="1" customWidth="1"/>
    <col min="6" max="6" width="11" style="5" customWidth="1"/>
    <col min="7" max="7" width="26.42578125" style="58" customWidth="1"/>
    <col min="8" max="8" width="10.7109375" style="13" bestFit="1" customWidth="1"/>
    <col min="9" max="9" width="11.5703125" style="114" bestFit="1" customWidth="1"/>
    <col min="10" max="10" width="25.28515625" style="412" customWidth="1"/>
    <col min="11" max="11" width="20.7109375" style="5" customWidth="1"/>
    <col min="12" max="12" width="22.140625" style="478" customWidth="1"/>
    <col min="13" max="13" width="17.42578125" style="481" customWidth="1"/>
    <col min="14" max="14" width="29.5703125" style="5" customWidth="1"/>
    <col min="15" max="38" width="0" style="5" hidden="1" customWidth="1"/>
    <col min="39" max="39" width="5.85546875" style="5" customWidth="1"/>
    <col min="40" max="16384" width="11.42578125" style="5"/>
  </cols>
  <sheetData>
    <row r="1" spans="1:14" ht="162" customHeight="1" x14ac:dyDescent="0.2">
      <c r="A1" s="353" t="s">
        <v>0</v>
      </c>
      <c r="B1" s="354" t="s">
        <v>1</v>
      </c>
      <c r="C1" s="355" t="s">
        <v>2</v>
      </c>
      <c r="D1" s="354" t="s">
        <v>3</v>
      </c>
      <c r="E1" s="354" t="s">
        <v>4</v>
      </c>
      <c r="F1" s="354" t="s">
        <v>5</v>
      </c>
      <c r="G1" s="356" t="s">
        <v>890</v>
      </c>
      <c r="H1" s="2" t="s">
        <v>888</v>
      </c>
      <c r="I1" s="3" t="s">
        <v>889</v>
      </c>
      <c r="J1" s="407" t="s">
        <v>869</v>
      </c>
      <c r="K1" s="4" t="s">
        <v>930</v>
      </c>
      <c r="L1" s="329" t="s">
        <v>972</v>
      </c>
      <c r="M1" s="243" t="s">
        <v>973</v>
      </c>
      <c r="N1" s="452" t="s">
        <v>974</v>
      </c>
    </row>
    <row r="2" spans="1:14" s="26" customFormat="1" x14ac:dyDescent="0.2">
      <c r="A2" s="318"/>
      <c r="B2" s="27"/>
      <c r="C2" s="27"/>
      <c r="D2" s="27"/>
      <c r="E2" s="27"/>
      <c r="F2" s="27"/>
      <c r="G2" s="117"/>
      <c r="H2" s="118"/>
      <c r="I2" s="119"/>
      <c r="J2" s="408"/>
      <c r="L2" s="477"/>
      <c r="M2" s="480"/>
    </row>
    <row r="3" spans="1:14" s="26" customFormat="1" ht="12.75" customHeight="1" x14ac:dyDescent="0.2">
      <c r="A3" s="318"/>
      <c r="B3" s="28"/>
      <c r="C3" s="28"/>
      <c r="D3" s="28"/>
      <c r="E3" s="28"/>
      <c r="F3" s="28"/>
      <c r="G3" s="29"/>
      <c r="H3" s="30"/>
      <c r="I3" s="31"/>
      <c r="J3" s="409"/>
      <c r="L3" s="477"/>
      <c r="M3" s="480"/>
    </row>
    <row r="4" spans="1:14" s="26" customFormat="1" ht="39.75" customHeight="1" x14ac:dyDescent="0.2">
      <c r="A4" s="83"/>
      <c r="B4" s="7" t="s">
        <v>751</v>
      </c>
      <c r="C4" s="918" t="s">
        <v>902</v>
      </c>
      <c r="D4" s="919"/>
      <c r="E4" s="919"/>
      <c r="F4" s="920"/>
      <c r="G4" s="12"/>
      <c r="H4" s="13"/>
      <c r="I4" s="14"/>
      <c r="J4" s="410"/>
      <c r="K4" s="5"/>
      <c r="L4" s="477"/>
      <c r="M4" s="480"/>
    </row>
    <row r="5" spans="1:14" s="26" customFormat="1" ht="12.75" customHeight="1" x14ac:dyDescent="0.2">
      <c r="A5" s="324"/>
      <c r="B5" s="89"/>
      <c r="C5" s="91" t="s">
        <v>420</v>
      </c>
      <c r="D5" s="90"/>
      <c r="E5" s="98"/>
      <c r="F5" s="99"/>
      <c r="G5" s="12"/>
      <c r="H5" s="13"/>
      <c r="I5" s="14"/>
      <c r="J5" s="410"/>
      <c r="K5" s="15">
        <f>SUM(I6:J33)</f>
        <v>117420.98000000004</v>
      </c>
      <c r="L5" s="496">
        <f>K5*J$905</f>
        <v>7481.1127712575171</v>
      </c>
      <c r="M5" s="480"/>
    </row>
    <row r="6" spans="1:14" s="26" customFormat="1" ht="12.75" customHeight="1" x14ac:dyDescent="0.2">
      <c r="A6" s="324"/>
      <c r="B6" s="129">
        <v>5</v>
      </c>
      <c r="C6" s="106" t="s">
        <v>421</v>
      </c>
      <c r="D6" s="130" t="s">
        <v>16</v>
      </c>
      <c r="E6" s="131">
        <v>13.5</v>
      </c>
      <c r="F6" s="132"/>
      <c r="G6" s="12">
        <f>B6*E6*35</f>
        <v>2362.5</v>
      </c>
      <c r="H6" s="13">
        <f>E6*2</f>
        <v>27</v>
      </c>
      <c r="I6" s="14">
        <f>SUM(G6:H6)</f>
        <v>2389.5</v>
      </c>
      <c r="J6" s="410"/>
      <c r="K6" s="5"/>
      <c r="L6" s="496"/>
      <c r="M6" s="480"/>
    </row>
    <row r="7" spans="1:14" s="26" customFormat="1" ht="12.75" customHeight="1" x14ac:dyDescent="0.2">
      <c r="A7" s="324"/>
      <c r="B7" s="105">
        <v>5</v>
      </c>
      <c r="C7" s="106" t="s">
        <v>422</v>
      </c>
      <c r="D7" s="130" t="s">
        <v>16</v>
      </c>
      <c r="E7" s="131">
        <v>13.3</v>
      </c>
      <c r="F7" s="132"/>
      <c r="G7" s="12">
        <f t="shared" ref="G7:G33" si="0">B7*E7*35</f>
        <v>2327.5</v>
      </c>
      <c r="H7" s="13">
        <f t="shared" ref="H7:H33" si="1">E7*2</f>
        <v>26.6</v>
      </c>
      <c r="I7" s="14">
        <f t="shared" ref="I7:I33" si="2">SUM(G7:H7)</f>
        <v>2354.1</v>
      </c>
      <c r="J7" s="410"/>
      <c r="K7" s="5"/>
      <c r="L7" s="496"/>
      <c r="M7" s="480"/>
    </row>
    <row r="8" spans="1:14" s="26" customFormat="1" ht="12.75" customHeight="1" x14ac:dyDescent="0.2">
      <c r="A8" s="324"/>
      <c r="B8" s="71">
        <v>1</v>
      </c>
      <c r="C8" s="72" t="s">
        <v>423</v>
      </c>
      <c r="D8" s="133" t="s">
        <v>101</v>
      </c>
      <c r="E8" s="121">
        <v>22.7</v>
      </c>
      <c r="F8" s="134"/>
      <c r="G8" s="12">
        <f t="shared" si="0"/>
        <v>794.5</v>
      </c>
      <c r="H8" s="13">
        <f t="shared" si="1"/>
        <v>45.4</v>
      </c>
      <c r="I8" s="14">
        <f t="shared" si="2"/>
        <v>839.9</v>
      </c>
      <c r="J8" s="410"/>
      <c r="K8" s="5"/>
      <c r="L8" s="496"/>
      <c r="M8" s="480"/>
    </row>
    <row r="9" spans="1:14" s="26" customFormat="1" ht="12.75" customHeight="1" x14ac:dyDescent="0.2">
      <c r="A9" s="324"/>
      <c r="B9" s="89"/>
      <c r="C9" s="91" t="s">
        <v>424</v>
      </c>
      <c r="D9" s="90"/>
      <c r="E9" s="98"/>
      <c r="F9" s="99"/>
      <c r="G9" s="12">
        <f t="shared" si="0"/>
        <v>0</v>
      </c>
      <c r="H9" s="13">
        <f t="shared" si="1"/>
        <v>0</v>
      </c>
      <c r="I9" s="14">
        <f t="shared" si="2"/>
        <v>0</v>
      </c>
      <c r="J9" s="410"/>
      <c r="K9" s="5"/>
      <c r="L9" s="496"/>
      <c r="M9" s="480"/>
    </row>
    <row r="10" spans="1:14" s="26" customFormat="1" ht="12.75" customHeight="1" x14ac:dyDescent="0.2">
      <c r="A10" s="324"/>
      <c r="B10" s="129">
        <v>5</v>
      </c>
      <c r="C10" s="106" t="s">
        <v>425</v>
      </c>
      <c r="D10" s="130" t="s">
        <v>426</v>
      </c>
      <c r="E10" s="131">
        <v>10.1</v>
      </c>
      <c r="F10" s="132">
        <v>9.1999999999999993</v>
      </c>
      <c r="G10" s="12">
        <f t="shared" si="0"/>
        <v>1767.5</v>
      </c>
      <c r="H10" s="13">
        <f t="shared" si="1"/>
        <v>20.2</v>
      </c>
      <c r="I10" s="14">
        <f t="shared" si="2"/>
        <v>1787.7</v>
      </c>
      <c r="J10" s="410">
        <f>F10*8</f>
        <v>73.599999999999994</v>
      </c>
      <c r="K10" s="5"/>
      <c r="L10" s="496"/>
      <c r="M10" s="480"/>
    </row>
    <row r="11" spans="1:14" s="26" customFormat="1" ht="12.75" customHeight="1" x14ac:dyDescent="0.2">
      <c r="A11" s="324"/>
      <c r="B11" s="129">
        <v>5</v>
      </c>
      <c r="C11" s="106" t="s">
        <v>427</v>
      </c>
      <c r="D11" s="130" t="s">
        <v>11</v>
      </c>
      <c r="E11" s="131">
        <v>166.18</v>
      </c>
      <c r="F11" s="132"/>
      <c r="G11" s="12">
        <f t="shared" si="0"/>
        <v>29081.500000000004</v>
      </c>
      <c r="H11" s="13">
        <f t="shared" si="1"/>
        <v>332.36</v>
      </c>
      <c r="I11" s="14">
        <f t="shared" si="2"/>
        <v>29413.860000000004</v>
      </c>
      <c r="J11" s="410"/>
      <c r="K11" s="5"/>
      <c r="L11" s="496"/>
      <c r="M11" s="480"/>
    </row>
    <row r="12" spans="1:14" s="26" customFormat="1" ht="12.75" customHeight="1" x14ac:dyDescent="0.2">
      <c r="A12" s="324"/>
      <c r="B12" s="129">
        <v>5</v>
      </c>
      <c r="C12" s="106" t="s">
        <v>428</v>
      </c>
      <c r="D12" s="130" t="s">
        <v>429</v>
      </c>
      <c r="E12" s="131">
        <v>35.299999999999997</v>
      </c>
      <c r="F12" s="132">
        <v>5.22</v>
      </c>
      <c r="G12" s="12">
        <f t="shared" si="0"/>
        <v>6177.5</v>
      </c>
      <c r="H12" s="13">
        <f t="shared" si="1"/>
        <v>70.599999999999994</v>
      </c>
      <c r="I12" s="14">
        <f t="shared" si="2"/>
        <v>6248.1</v>
      </c>
      <c r="J12" s="410">
        <f t="shared" ref="J12:J33" si="3">F12*8</f>
        <v>41.76</v>
      </c>
      <c r="K12" s="5"/>
      <c r="L12" s="496"/>
      <c r="M12" s="480"/>
    </row>
    <row r="13" spans="1:14" s="26" customFormat="1" ht="12.75" customHeight="1" x14ac:dyDescent="0.2">
      <c r="A13" s="324"/>
      <c r="B13" s="237">
        <v>2</v>
      </c>
      <c r="C13" s="232" t="s">
        <v>430</v>
      </c>
      <c r="D13" s="232" t="s">
        <v>429</v>
      </c>
      <c r="E13" s="233">
        <v>20.8</v>
      </c>
      <c r="F13" s="238">
        <v>5.22</v>
      </c>
      <c r="G13" s="12">
        <f t="shared" si="0"/>
        <v>1456</v>
      </c>
      <c r="H13" s="13">
        <f t="shared" si="1"/>
        <v>41.6</v>
      </c>
      <c r="I13" s="14">
        <f t="shared" si="2"/>
        <v>1497.6</v>
      </c>
      <c r="J13" s="410">
        <f t="shared" si="3"/>
        <v>41.76</v>
      </c>
      <c r="K13" s="5"/>
      <c r="L13" s="496"/>
      <c r="M13" s="480"/>
    </row>
    <row r="14" spans="1:14" s="26" customFormat="1" ht="12.75" customHeight="1" x14ac:dyDescent="0.2">
      <c r="A14" s="324"/>
      <c r="B14" s="237">
        <v>2</v>
      </c>
      <c r="C14" s="232" t="s">
        <v>431</v>
      </c>
      <c r="D14" s="232" t="s">
        <v>429</v>
      </c>
      <c r="E14" s="233">
        <v>36.700000000000003</v>
      </c>
      <c r="F14" s="238">
        <v>7.67</v>
      </c>
      <c r="G14" s="12">
        <f t="shared" si="0"/>
        <v>2569</v>
      </c>
      <c r="H14" s="13">
        <f t="shared" si="1"/>
        <v>73.400000000000006</v>
      </c>
      <c r="I14" s="14">
        <f t="shared" si="2"/>
        <v>2642.4</v>
      </c>
      <c r="J14" s="410">
        <f t="shared" si="3"/>
        <v>61.36</v>
      </c>
      <c r="K14" s="5"/>
      <c r="L14" s="496"/>
      <c r="M14" s="480"/>
    </row>
    <row r="15" spans="1:14" s="26" customFormat="1" ht="12.75" customHeight="1" x14ac:dyDescent="0.2">
      <c r="A15" s="324"/>
      <c r="B15" s="89"/>
      <c r="C15" s="90" t="s">
        <v>432</v>
      </c>
      <c r="D15" s="90" t="s">
        <v>16</v>
      </c>
      <c r="E15" s="98">
        <v>52</v>
      </c>
      <c r="F15" s="99">
        <v>4.18</v>
      </c>
      <c r="G15" s="36">
        <f t="shared" si="0"/>
        <v>0</v>
      </c>
      <c r="H15" s="37">
        <f t="shared" si="1"/>
        <v>104</v>
      </c>
      <c r="I15" s="14">
        <f t="shared" si="2"/>
        <v>104</v>
      </c>
      <c r="J15" s="410">
        <f t="shared" si="3"/>
        <v>33.44</v>
      </c>
      <c r="K15" s="43"/>
      <c r="L15" s="496"/>
      <c r="M15" s="480"/>
    </row>
    <row r="16" spans="1:14" s="26" customFormat="1" ht="12.75" customHeight="1" x14ac:dyDescent="0.2">
      <c r="A16" s="324"/>
      <c r="B16" s="105">
        <v>5</v>
      </c>
      <c r="C16" s="106" t="s">
        <v>433</v>
      </c>
      <c r="D16" s="106" t="s">
        <v>16</v>
      </c>
      <c r="E16" s="107">
        <v>6.45</v>
      </c>
      <c r="F16" s="135"/>
      <c r="G16" s="12">
        <f t="shared" si="0"/>
        <v>1128.75</v>
      </c>
      <c r="H16" s="13">
        <f t="shared" si="1"/>
        <v>12.9</v>
      </c>
      <c r="I16" s="14">
        <f t="shared" si="2"/>
        <v>1141.6500000000001</v>
      </c>
      <c r="J16" s="410"/>
      <c r="K16" s="5"/>
      <c r="L16" s="496"/>
      <c r="M16" s="480"/>
    </row>
    <row r="17" spans="1:13" s="26" customFormat="1" ht="12.75" customHeight="1" x14ac:dyDescent="0.2">
      <c r="A17" s="324"/>
      <c r="B17" s="105">
        <v>5</v>
      </c>
      <c r="C17" s="106" t="s">
        <v>434</v>
      </c>
      <c r="D17" s="106" t="s">
        <v>16</v>
      </c>
      <c r="E17" s="107">
        <v>6.4</v>
      </c>
      <c r="F17" s="135"/>
      <c r="G17" s="12">
        <f t="shared" si="0"/>
        <v>1120</v>
      </c>
      <c r="H17" s="13">
        <f t="shared" si="1"/>
        <v>12.8</v>
      </c>
      <c r="I17" s="14">
        <f t="shared" si="2"/>
        <v>1132.8</v>
      </c>
      <c r="J17" s="410"/>
      <c r="K17" s="5"/>
      <c r="L17" s="496"/>
      <c r="M17" s="480"/>
    </row>
    <row r="18" spans="1:13" s="26" customFormat="1" ht="12.75" customHeight="1" x14ac:dyDescent="0.2">
      <c r="A18" s="324"/>
      <c r="B18" s="105">
        <v>5</v>
      </c>
      <c r="C18" s="106" t="s">
        <v>435</v>
      </c>
      <c r="D18" s="106" t="s">
        <v>16</v>
      </c>
      <c r="E18" s="107">
        <v>8.8000000000000007</v>
      </c>
      <c r="F18" s="135"/>
      <c r="G18" s="12">
        <f t="shared" si="0"/>
        <v>1540</v>
      </c>
      <c r="H18" s="13">
        <f t="shared" si="1"/>
        <v>17.600000000000001</v>
      </c>
      <c r="I18" s="14">
        <f t="shared" si="2"/>
        <v>1557.6</v>
      </c>
      <c r="J18" s="410"/>
      <c r="K18" s="5"/>
      <c r="L18" s="496"/>
      <c r="M18" s="480"/>
    </row>
    <row r="19" spans="1:13" s="26" customFormat="1" ht="12.75" customHeight="1" x14ac:dyDescent="0.2">
      <c r="A19" s="324"/>
      <c r="B19" s="71">
        <v>1</v>
      </c>
      <c r="C19" s="72" t="s">
        <v>436</v>
      </c>
      <c r="D19" s="133" t="s">
        <v>16</v>
      </c>
      <c r="E19" s="121">
        <v>14.7</v>
      </c>
      <c r="F19" s="134"/>
      <c r="G19" s="12">
        <f t="shared" si="0"/>
        <v>514.5</v>
      </c>
      <c r="H19" s="13">
        <f t="shared" si="1"/>
        <v>29.4</v>
      </c>
      <c r="I19" s="14">
        <f t="shared" si="2"/>
        <v>543.9</v>
      </c>
      <c r="J19" s="410"/>
      <c r="K19" s="5"/>
      <c r="L19" s="496"/>
      <c r="M19" s="480"/>
    </row>
    <row r="20" spans="1:13" s="26" customFormat="1" ht="12.75" customHeight="1" x14ac:dyDescent="0.2">
      <c r="A20" s="324"/>
      <c r="B20" s="105">
        <v>5</v>
      </c>
      <c r="C20" s="106" t="s">
        <v>437</v>
      </c>
      <c r="D20" s="106" t="s">
        <v>429</v>
      </c>
      <c r="E20" s="107">
        <v>72.349999999999994</v>
      </c>
      <c r="F20" s="135">
        <v>21.06</v>
      </c>
      <c r="G20" s="12">
        <f t="shared" si="0"/>
        <v>12661.25</v>
      </c>
      <c r="H20" s="13">
        <f t="shared" si="1"/>
        <v>144.69999999999999</v>
      </c>
      <c r="I20" s="14">
        <f t="shared" si="2"/>
        <v>12805.95</v>
      </c>
      <c r="J20" s="410">
        <f t="shared" si="3"/>
        <v>168.48</v>
      </c>
      <c r="K20" s="5"/>
      <c r="L20" s="496"/>
      <c r="M20" s="480"/>
    </row>
    <row r="21" spans="1:13" s="26" customFormat="1" ht="12.75" customHeight="1" x14ac:dyDescent="0.2">
      <c r="A21" s="324"/>
      <c r="B21" s="105">
        <v>5</v>
      </c>
      <c r="C21" s="106" t="s">
        <v>438</v>
      </c>
      <c r="D21" s="106" t="s">
        <v>429</v>
      </c>
      <c r="E21" s="107">
        <v>51.81</v>
      </c>
      <c r="F21" s="135">
        <v>18.59</v>
      </c>
      <c r="G21" s="12">
        <f t="shared" si="0"/>
        <v>9066.75</v>
      </c>
      <c r="H21" s="13">
        <f t="shared" si="1"/>
        <v>103.62</v>
      </c>
      <c r="I21" s="14">
        <f t="shared" si="2"/>
        <v>9170.3700000000008</v>
      </c>
      <c r="J21" s="410">
        <f t="shared" si="3"/>
        <v>148.72</v>
      </c>
      <c r="K21" s="5"/>
      <c r="L21" s="496"/>
      <c r="M21" s="480"/>
    </row>
    <row r="22" spans="1:13" s="26" customFormat="1" ht="12.75" customHeight="1" x14ac:dyDescent="0.2">
      <c r="A22" s="324"/>
      <c r="B22" s="105">
        <v>5</v>
      </c>
      <c r="C22" s="106" t="s">
        <v>439</v>
      </c>
      <c r="D22" s="106" t="s">
        <v>11</v>
      </c>
      <c r="E22" s="107">
        <v>16.02</v>
      </c>
      <c r="F22" s="135">
        <v>3.18</v>
      </c>
      <c r="G22" s="12">
        <f t="shared" si="0"/>
        <v>2803.5</v>
      </c>
      <c r="H22" s="13">
        <f t="shared" si="1"/>
        <v>32.04</v>
      </c>
      <c r="I22" s="14">
        <f t="shared" si="2"/>
        <v>2835.54</v>
      </c>
      <c r="J22" s="410">
        <f t="shared" si="3"/>
        <v>25.44</v>
      </c>
      <c r="K22" s="5"/>
      <c r="L22" s="496"/>
      <c r="M22" s="480"/>
    </row>
    <row r="23" spans="1:13" s="26" customFormat="1" ht="12.75" customHeight="1" x14ac:dyDescent="0.2">
      <c r="A23" s="324"/>
      <c r="B23" s="105">
        <v>5</v>
      </c>
      <c r="C23" s="106" t="s">
        <v>440</v>
      </c>
      <c r="D23" s="106" t="s">
        <v>16</v>
      </c>
      <c r="E23" s="107">
        <v>17.510000000000002</v>
      </c>
      <c r="F23" s="135"/>
      <c r="G23" s="12">
        <f t="shared" si="0"/>
        <v>3064.2500000000005</v>
      </c>
      <c r="H23" s="13">
        <f t="shared" si="1"/>
        <v>35.020000000000003</v>
      </c>
      <c r="I23" s="14">
        <f t="shared" si="2"/>
        <v>3099.2700000000004</v>
      </c>
      <c r="J23" s="410"/>
      <c r="K23" s="5"/>
      <c r="L23" s="496"/>
      <c r="M23" s="480"/>
    </row>
    <row r="24" spans="1:13" s="26" customFormat="1" ht="12.75" customHeight="1" x14ac:dyDescent="0.2">
      <c r="A24" s="324"/>
      <c r="B24" s="71">
        <v>1</v>
      </c>
      <c r="C24" s="72" t="s">
        <v>441</v>
      </c>
      <c r="D24" s="133" t="s">
        <v>16</v>
      </c>
      <c r="E24" s="121">
        <v>4.4000000000000004</v>
      </c>
      <c r="F24" s="134"/>
      <c r="G24" s="12">
        <f t="shared" si="0"/>
        <v>154</v>
      </c>
      <c r="H24" s="13">
        <f t="shared" si="1"/>
        <v>8.8000000000000007</v>
      </c>
      <c r="I24" s="14">
        <f t="shared" si="2"/>
        <v>162.80000000000001</v>
      </c>
      <c r="J24" s="410"/>
      <c r="K24" s="5"/>
      <c r="L24" s="496"/>
      <c r="M24" s="480"/>
    </row>
    <row r="25" spans="1:13" s="26" customFormat="1" ht="12.75" customHeight="1" x14ac:dyDescent="0.2">
      <c r="A25" s="324"/>
      <c r="B25" s="105">
        <v>5</v>
      </c>
      <c r="C25" s="106" t="s">
        <v>442</v>
      </c>
      <c r="D25" s="106" t="s">
        <v>429</v>
      </c>
      <c r="E25" s="107">
        <v>59.63</v>
      </c>
      <c r="F25" s="135">
        <v>23.61</v>
      </c>
      <c r="G25" s="12">
        <f t="shared" si="0"/>
        <v>10435.250000000002</v>
      </c>
      <c r="H25" s="13">
        <f t="shared" si="1"/>
        <v>119.26</v>
      </c>
      <c r="I25" s="14">
        <f t="shared" si="2"/>
        <v>10554.510000000002</v>
      </c>
      <c r="J25" s="410">
        <f t="shared" si="3"/>
        <v>188.88</v>
      </c>
      <c r="K25" s="5"/>
      <c r="L25" s="496"/>
      <c r="M25" s="480"/>
    </row>
    <row r="26" spans="1:13" s="26" customFormat="1" ht="12.75" customHeight="1" x14ac:dyDescent="0.2">
      <c r="A26" s="324"/>
      <c r="B26" s="71">
        <v>1</v>
      </c>
      <c r="C26" s="72" t="s">
        <v>443</v>
      </c>
      <c r="D26" s="133" t="s">
        <v>16</v>
      </c>
      <c r="E26" s="121">
        <v>10.95</v>
      </c>
      <c r="F26" s="134"/>
      <c r="G26" s="12">
        <f t="shared" si="0"/>
        <v>383.25</v>
      </c>
      <c r="H26" s="13">
        <f t="shared" si="1"/>
        <v>21.9</v>
      </c>
      <c r="I26" s="14">
        <f t="shared" si="2"/>
        <v>405.15</v>
      </c>
      <c r="J26" s="410"/>
      <c r="K26" s="5"/>
      <c r="L26" s="496"/>
      <c r="M26" s="480"/>
    </row>
    <row r="27" spans="1:13" s="26" customFormat="1" ht="12.75" customHeight="1" x14ac:dyDescent="0.2">
      <c r="A27" s="324"/>
      <c r="B27" s="105">
        <v>5</v>
      </c>
      <c r="C27" s="106" t="s">
        <v>444</v>
      </c>
      <c r="D27" s="106" t="s">
        <v>16</v>
      </c>
      <c r="E27" s="107">
        <v>17.41</v>
      </c>
      <c r="F27" s="135"/>
      <c r="G27" s="12">
        <f t="shared" si="0"/>
        <v>3046.75</v>
      </c>
      <c r="H27" s="13">
        <f t="shared" si="1"/>
        <v>34.82</v>
      </c>
      <c r="I27" s="14">
        <f t="shared" si="2"/>
        <v>3081.57</v>
      </c>
      <c r="J27" s="410"/>
      <c r="K27" s="5"/>
      <c r="L27" s="496"/>
      <c r="M27" s="480"/>
    </row>
    <row r="28" spans="1:13" s="26" customFormat="1" ht="12.75" customHeight="1" x14ac:dyDescent="0.2">
      <c r="A28" s="324"/>
      <c r="B28" s="105">
        <v>5</v>
      </c>
      <c r="C28" s="106" t="s">
        <v>445</v>
      </c>
      <c r="D28" s="106" t="s">
        <v>429</v>
      </c>
      <c r="E28" s="107">
        <v>60.05</v>
      </c>
      <c r="F28" s="135">
        <v>23.62</v>
      </c>
      <c r="G28" s="12">
        <f t="shared" si="0"/>
        <v>10508.75</v>
      </c>
      <c r="H28" s="13">
        <f t="shared" si="1"/>
        <v>120.1</v>
      </c>
      <c r="I28" s="14">
        <f t="shared" si="2"/>
        <v>10628.85</v>
      </c>
      <c r="J28" s="410">
        <f t="shared" si="3"/>
        <v>188.96</v>
      </c>
      <c r="K28" s="5"/>
      <c r="L28" s="496"/>
      <c r="M28" s="480"/>
    </row>
    <row r="29" spans="1:13" s="26" customFormat="1" ht="12.75" customHeight="1" x14ac:dyDescent="0.2">
      <c r="A29" s="324"/>
      <c r="B29" s="105">
        <v>5</v>
      </c>
      <c r="C29" s="106" t="s">
        <v>446</v>
      </c>
      <c r="D29" s="106" t="s">
        <v>16</v>
      </c>
      <c r="E29" s="107">
        <v>17.39</v>
      </c>
      <c r="F29" s="135"/>
      <c r="G29" s="12">
        <f t="shared" si="0"/>
        <v>3043.25</v>
      </c>
      <c r="H29" s="13">
        <f t="shared" si="1"/>
        <v>34.78</v>
      </c>
      <c r="I29" s="14">
        <f t="shared" si="2"/>
        <v>3078.03</v>
      </c>
      <c r="J29" s="410"/>
      <c r="K29" s="5"/>
      <c r="L29" s="496"/>
      <c r="M29" s="480"/>
    </row>
    <row r="30" spans="1:13" s="26" customFormat="1" ht="12.75" customHeight="1" x14ac:dyDescent="0.2">
      <c r="A30" s="324"/>
      <c r="B30" s="241">
        <v>1</v>
      </c>
      <c r="C30" s="72" t="s">
        <v>447</v>
      </c>
      <c r="D30" s="133" t="s">
        <v>16</v>
      </c>
      <c r="E30" s="121">
        <v>11.01</v>
      </c>
      <c r="F30" s="134"/>
      <c r="G30" s="12">
        <f t="shared" si="0"/>
        <v>385.34999999999997</v>
      </c>
      <c r="H30" s="13">
        <f t="shared" si="1"/>
        <v>22.02</v>
      </c>
      <c r="I30" s="14">
        <f t="shared" si="2"/>
        <v>407.36999999999995</v>
      </c>
      <c r="J30" s="410"/>
      <c r="K30" s="5"/>
      <c r="L30" s="496"/>
      <c r="M30" s="480"/>
    </row>
    <row r="31" spans="1:13" s="26" customFormat="1" ht="12.75" customHeight="1" x14ac:dyDescent="0.2">
      <c r="A31" s="324"/>
      <c r="B31" s="105">
        <v>5</v>
      </c>
      <c r="C31" s="106" t="s">
        <v>448</v>
      </c>
      <c r="D31" s="106" t="s">
        <v>16</v>
      </c>
      <c r="E31" s="107">
        <v>4.4000000000000004</v>
      </c>
      <c r="F31" s="135"/>
      <c r="G31" s="12">
        <f t="shared" si="0"/>
        <v>770</v>
      </c>
      <c r="H31" s="13">
        <f t="shared" si="1"/>
        <v>8.8000000000000007</v>
      </c>
      <c r="I31" s="14">
        <f t="shared" si="2"/>
        <v>778.8</v>
      </c>
      <c r="J31" s="410"/>
      <c r="K31" s="5"/>
      <c r="L31" s="496"/>
      <c r="M31" s="480"/>
    </row>
    <row r="32" spans="1:13" s="26" customFormat="1" ht="12.75" customHeight="1" x14ac:dyDescent="0.2">
      <c r="A32" s="324"/>
      <c r="B32" s="89"/>
      <c r="C32" s="91" t="s">
        <v>449</v>
      </c>
      <c r="D32" s="90"/>
      <c r="E32" s="98"/>
      <c r="F32" s="99"/>
      <c r="G32" s="12">
        <f t="shared" si="0"/>
        <v>0</v>
      </c>
      <c r="H32" s="13">
        <f t="shared" si="1"/>
        <v>0</v>
      </c>
      <c r="I32" s="14">
        <f t="shared" si="2"/>
        <v>0</v>
      </c>
      <c r="J32" s="410"/>
      <c r="K32" s="43"/>
      <c r="L32" s="496"/>
      <c r="M32" s="480"/>
    </row>
    <row r="33" spans="1:13" s="26" customFormat="1" ht="12.75" customHeight="1" x14ac:dyDescent="0.2">
      <c r="A33" s="324"/>
      <c r="B33" s="239">
        <v>3</v>
      </c>
      <c r="C33" s="240" t="s">
        <v>450</v>
      </c>
      <c r="D33" s="234" t="s">
        <v>101</v>
      </c>
      <c r="E33" s="235">
        <v>70.900000000000006</v>
      </c>
      <c r="F33" s="236">
        <v>25.12</v>
      </c>
      <c r="G33" s="12">
        <f t="shared" si="0"/>
        <v>7444.5000000000009</v>
      </c>
      <c r="H33" s="13">
        <f t="shared" si="1"/>
        <v>141.80000000000001</v>
      </c>
      <c r="I33" s="14">
        <f t="shared" si="2"/>
        <v>7586.3000000000011</v>
      </c>
      <c r="J33" s="410">
        <f t="shared" si="3"/>
        <v>200.96</v>
      </c>
      <c r="K33" s="5"/>
      <c r="L33" s="496"/>
      <c r="M33" s="480"/>
    </row>
    <row r="34" spans="1:13" s="26" customFormat="1" ht="12.75" customHeight="1" x14ac:dyDescent="0.2">
      <c r="A34" s="324"/>
      <c r="B34" s="109"/>
      <c r="C34" s="91" t="s">
        <v>20</v>
      </c>
      <c r="D34" s="136"/>
      <c r="E34" s="137">
        <f>SUM(E6:E33)</f>
        <v>820.75999999999976</v>
      </c>
      <c r="F34" s="137">
        <f>SUM(F6:F33)</f>
        <v>146.67000000000002</v>
      </c>
      <c r="G34" s="12"/>
      <c r="H34" s="13"/>
      <c r="I34" s="14"/>
      <c r="J34" s="410"/>
      <c r="K34" s="5"/>
      <c r="L34" s="496"/>
      <c r="M34" s="480"/>
    </row>
    <row r="35" spans="1:13" s="26" customFormat="1" ht="12.75" customHeight="1" x14ac:dyDescent="0.2">
      <c r="A35" s="324"/>
      <c r="B35" s="24"/>
      <c r="C35" s="5"/>
      <c r="D35" s="5"/>
      <c r="E35" s="5"/>
      <c r="F35" s="25"/>
      <c r="G35" s="12"/>
      <c r="H35" s="13"/>
      <c r="I35" s="14"/>
      <c r="J35" s="410"/>
      <c r="K35" s="5"/>
      <c r="L35" s="496"/>
      <c r="M35" s="480"/>
    </row>
    <row r="36" spans="1:13" s="26" customFormat="1" ht="12.75" customHeight="1" x14ac:dyDescent="0.2">
      <c r="A36" s="324"/>
      <c r="B36" s="921" t="s">
        <v>21</v>
      </c>
      <c r="C36" s="922"/>
      <c r="D36" s="922"/>
      <c r="E36" s="922"/>
      <c r="F36" s="923"/>
      <c r="G36" s="12"/>
      <c r="H36" s="13"/>
      <c r="I36" s="14"/>
      <c r="J36" s="410"/>
      <c r="K36" s="5"/>
      <c r="L36" s="496"/>
      <c r="M36" s="480"/>
    </row>
    <row r="37" spans="1:13" s="26" customFormat="1" ht="12.75" customHeight="1" x14ac:dyDescent="0.2">
      <c r="A37" s="324"/>
      <c r="B37" s="921" t="s">
        <v>64</v>
      </c>
      <c r="C37" s="922"/>
      <c r="D37" s="922"/>
      <c r="E37" s="922"/>
      <c r="F37" s="923"/>
      <c r="G37" s="12"/>
      <c r="H37" s="13"/>
      <c r="I37" s="14"/>
      <c r="J37" s="410"/>
      <c r="K37" s="5"/>
      <c r="L37" s="496"/>
      <c r="M37" s="480"/>
    </row>
    <row r="38" spans="1:13" s="26" customFormat="1" ht="12.75" customHeight="1" x14ac:dyDescent="0.2">
      <c r="A38" s="324"/>
      <c r="B38" s="921" t="s">
        <v>451</v>
      </c>
      <c r="C38" s="922"/>
      <c r="D38" s="922"/>
      <c r="E38" s="922"/>
      <c r="F38" s="923"/>
      <c r="G38" s="12"/>
      <c r="H38" s="13"/>
      <c r="I38" s="14"/>
      <c r="J38" s="410"/>
      <c r="K38" s="5"/>
      <c r="L38" s="496"/>
      <c r="M38" s="480"/>
    </row>
    <row r="39" spans="1:13" s="26" customFormat="1" ht="27.75" customHeight="1" x14ac:dyDescent="0.2">
      <c r="A39" s="324"/>
      <c r="B39" s="915" t="s">
        <v>452</v>
      </c>
      <c r="C39" s="916"/>
      <c r="D39" s="916"/>
      <c r="E39" s="916"/>
      <c r="F39" s="917"/>
      <c r="G39" s="12"/>
      <c r="H39" s="13"/>
      <c r="I39" s="14"/>
      <c r="J39" s="410"/>
      <c r="K39" s="5"/>
      <c r="L39" s="496"/>
      <c r="M39" s="480"/>
    </row>
    <row r="40" spans="1:13" s="26" customFormat="1" ht="12.75" customHeight="1" x14ac:dyDescent="0.2">
      <c r="A40" s="324"/>
      <c r="B40" s="915" t="s">
        <v>453</v>
      </c>
      <c r="C40" s="916"/>
      <c r="D40" s="916"/>
      <c r="E40" s="916"/>
      <c r="F40" s="917"/>
      <c r="G40" s="12"/>
      <c r="H40" s="13"/>
      <c r="I40" s="14"/>
      <c r="J40" s="410"/>
      <c r="K40" s="5"/>
      <c r="L40" s="496"/>
      <c r="M40" s="480"/>
    </row>
    <row r="41" spans="1:13" s="26" customFormat="1" ht="12.75" customHeight="1" x14ac:dyDescent="0.2">
      <c r="A41" s="324"/>
      <c r="B41" s="138"/>
      <c r="C41" s="139"/>
      <c r="D41" s="139"/>
      <c r="E41" s="139"/>
      <c r="F41" s="140"/>
      <c r="G41" s="12"/>
      <c r="H41" s="13"/>
      <c r="I41" s="14"/>
      <c r="J41" s="410"/>
      <c r="K41" s="5"/>
      <c r="L41" s="496"/>
      <c r="M41" s="480"/>
    </row>
    <row r="42" spans="1:13" s="26" customFormat="1" ht="12.75" customHeight="1" x14ac:dyDescent="0.2">
      <c r="A42" s="324"/>
      <c r="B42" s="921" t="s">
        <v>25</v>
      </c>
      <c r="C42" s="922"/>
      <c r="D42" s="922"/>
      <c r="E42" s="922"/>
      <c r="F42" s="923"/>
      <c r="G42" s="12"/>
      <c r="H42" s="13"/>
      <c r="I42" s="14"/>
      <c r="J42" s="410"/>
      <c r="K42" s="5"/>
      <c r="L42" s="496"/>
      <c r="M42" s="480"/>
    </row>
    <row r="43" spans="1:13" s="26" customFormat="1" ht="12.75" customHeight="1" x14ac:dyDescent="0.2">
      <c r="A43" s="324"/>
      <c r="B43" s="924" t="s">
        <v>332</v>
      </c>
      <c r="C43" s="925"/>
      <c r="D43" s="925"/>
      <c r="E43" s="925"/>
      <c r="F43" s="926"/>
      <c r="G43" s="12"/>
      <c r="H43" s="13"/>
      <c r="I43" s="14"/>
      <c r="J43" s="410"/>
      <c r="K43" s="5"/>
      <c r="L43" s="496"/>
      <c r="M43" s="480"/>
    </row>
    <row r="44" spans="1:13" s="26" customFormat="1" ht="12.75" customHeight="1" x14ac:dyDescent="0.2">
      <c r="A44" s="326"/>
      <c r="B44" s="927" t="s">
        <v>419</v>
      </c>
      <c r="C44" s="928"/>
      <c r="D44" s="928"/>
      <c r="E44" s="928"/>
      <c r="F44" s="929"/>
      <c r="G44"/>
      <c r="H44"/>
      <c r="I44"/>
      <c r="J44" s="411"/>
      <c r="K44"/>
      <c r="L44" s="496"/>
      <c r="M44" s="480"/>
    </row>
    <row r="45" spans="1:13" s="26" customFormat="1" ht="12.75" customHeight="1" x14ac:dyDescent="0.2">
      <c r="A45" s="318"/>
      <c r="B45"/>
      <c r="C45"/>
      <c r="D45"/>
      <c r="E45"/>
      <c r="F45"/>
      <c r="G45"/>
      <c r="H45"/>
      <c r="I45"/>
      <c r="J45" s="411"/>
      <c r="K45"/>
      <c r="L45" s="496"/>
      <c r="M45" s="480"/>
    </row>
    <row r="46" spans="1:13" s="303" customFormat="1" ht="22.5" x14ac:dyDescent="0.2">
      <c r="A46" s="325"/>
      <c r="B46" s="337" t="s">
        <v>932</v>
      </c>
      <c r="C46" s="331"/>
      <c r="D46" s="331"/>
      <c r="E46" s="331" t="s">
        <v>775</v>
      </c>
      <c r="F46" s="331" t="s">
        <v>415</v>
      </c>
      <c r="J46" s="412"/>
      <c r="L46" s="497"/>
      <c r="M46" s="481"/>
    </row>
    <row r="47" spans="1:13" customFormat="1" ht="78.75" x14ac:dyDescent="0.2">
      <c r="B47" s="338">
        <v>5200</v>
      </c>
      <c r="C47" s="339" t="s">
        <v>933</v>
      </c>
      <c r="D47" s="339" t="s">
        <v>847</v>
      </c>
      <c r="E47" s="380">
        <v>0.6</v>
      </c>
      <c r="F47" s="440">
        <f>B47*E47</f>
        <v>3120</v>
      </c>
      <c r="J47" s="411"/>
      <c r="L47" s="498"/>
      <c r="M47" s="482">
        <f>F47</f>
        <v>3120</v>
      </c>
    </row>
    <row r="48" spans="1:13" s="309" customFormat="1" ht="12.75" customHeight="1" x14ac:dyDescent="0.2">
      <c r="A48" s="318"/>
      <c r="B48"/>
      <c r="C48"/>
      <c r="D48"/>
      <c r="E48"/>
      <c r="F48"/>
      <c r="G48"/>
      <c r="H48"/>
      <c r="I48"/>
      <c r="J48" s="411"/>
      <c r="K48"/>
      <c r="L48" s="496"/>
      <c r="M48" s="480"/>
    </row>
    <row r="49" spans="1:13" s="26" customFormat="1" x14ac:dyDescent="0.2">
      <c r="A49" s="318"/>
      <c r="B49" s="27"/>
      <c r="C49" s="27"/>
      <c r="D49" s="27"/>
      <c r="E49" s="27"/>
      <c r="F49" s="27"/>
      <c r="G49" s="12"/>
      <c r="H49" s="30"/>
      <c r="I49" s="31"/>
      <c r="J49" s="409"/>
      <c r="L49" s="496"/>
      <c r="M49" s="480"/>
    </row>
    <row r="50" spans="1:13" ht="39" customHeight="1" x14ac:dyDescent="0.2">
      <c r="A50" s="6"/>
      <c r="B50" s="7" t="s">
        <v>750</v>
      </c>
      <c r="C50" s="888" t="s">
        <v>903</v>
      </c>
      <c r="D50" s="888"/>
      <c r="E50" s="888"/>
      <c r="F50" s="889"/>
      <c r="G50" s="12"/>
      <c r="I50" s="14"/>
      <c r="J50" s="410"/>
      <c r="L50" s="497"/>
    </row>
    <row r="51" spans="1:13" x14ac:dyDescent="0.2">
      <c r="A51" s="325"/>
      <c r="B51" s="89"/>
      <c r="C51" s="90" t="s">
        <v>457</v>
      </c>
      <c r="D51" s="90"/>
      <c r="E51" s="98">
        <v>100</v>
      </c>
      <c r="F51" s="99"/>
      <c r="G51" s="12">
        <f>B51*E51*35</f>
        <v>0</v>
      </c>
      <c r="H51" s="13">
        <f>E51*2</f>
        <v>200</v>
      </c>
      <c r="I51" s="14">
        <f>SUM(G51:H51)</f>
        <v>200</v>
      </c>
      <c r="J51" s="410"/>
      <c r="K51" s="15">
        <f>SUM(I51:J61)</f>
        <v>42966.33</v>
      </c>
      <c r="L51" s="496">
        <f>K51*J$905</f>
        <v>2737.4661674350264</v>
      </c>
    </row>
    <row r="52" spans="1:13" ht="22.5" x14ac:dyDescent="0.2">
      <c r="A52" s="325"/>
      <c r="B52" s="264">
        <v>5</v>
      </c>
      <c r="C52" s="265" t="s">
        <v>458</v>
      </c>
      <c r="D52" s="265" t="s">
        <v>459</v>
      </c>
      <c r="E52" s="143">
        <v>0</v>
      </c>
      <c r="F52" s="108"/>
      <c r="G52" s="12">
        <f>B52*E52*35</f>
        <v>0</v>
      </c>
      <c r="H52" s="13">
        <f>E52*2</f>
        <v>0</v>
      </c>
      <c r="I52" s="14">
        <f>SUM(G52:H52)</f>
        <v>0</v>
      </c>
      <c r="J52" s="410"/>
      <c r="K52" s="15"/>
      <c r="L52" s="497"/>
    </row>
    <row r="53" spans="1:13" ht="22.5" x14ac:dyDescent="0.2">
      <c r="A53" s="325"/>
      <c r="B53" s="105">
        <v>5</v>
      </c>
      <c r="C53" s="144" t="s">
        <v>460</v>
      </c>
      <c r="D53" s="144" t="s">
        <v>461</v>
      </c>
      <c r="E53" s="145">
        <v>3.33</v>
      </c>
      <c r="F53" s="108"/>
      <c r="G53" s="12">
        <f>B53*E53*35</f>
        <v>582.75</v>
      </c>
      <c r="H53" s="13">
        <f>E53*2</f>
        <v>6.66</v>
      </c>
      <c r="I53" s="14">
        <f>SUM(G53:H53)</f>
        <v>589.41</v>
      </c>
      <c r="J53" s="410"/>
      <c r="L53" s="497"/>
    </row>
    <row r="54" spans="1:13" ht="22.5" x14ac:dyDescent="0.2">
      <c r="A54" s="325"/>
      <c r="B54" s="105">
        <v>5</v>
      </c>
      <c r="C54" s="144" t="s">
        <v>456</v>
      </c>
      <c r="D54" s="144" t="s">
        <v>462</v>
      </c>
      <c r="E54" s="145">
        <v>43.61</v>
      </c>
      <c r="F54" s="108"/>
      <c r="G54" s="12">
        <f>B54*E54*35</f>
        <v>7631.75</v>
      </c>
      <c r="H54" s="13">
        <f>E54*2</f>
        <v>87.22</v>
      </c>
      <c r="I54" s="14">
        <f>SUM(G54:H54)</f>
        <v>7718.97</v>
      </c>
      <c r="J54" s="410"/>
      <c r="L54" s="497"/>
    </row>
    <row r="55" spans="1:13" x14ac:dyDescent="0.2">
      <c r="A55" s="325"/>
      <c r="B55" s="105">
        <v>5</v>
      </c>
      <c r="C55" s="144" t="s">
        <v>463</v>
      </c>
      <c r="D55" s="144" t="s">
        <v>45</v>
      </c>
      <c r="E55" s="145">
        <v>56.81</v>
      </c>
      <c r="F55" s="108"/>
      <c r="G55" s="12">
        <f t="shared" ref="G55:G60" si="4">B55*E55*35</f>
        <v>9941.75</v>
      </c>
      <c r="H55" s="13">
        <f t="shared" ref="H55:H60" si="5">E55*2</f>
        <v>113.62</v>
      </c>
      <c r="I55" s="14">
        <f t="shared" ref="I55:I60" si="6">SUM(G55:H55)</f>
        <v>10055.370000000001</v>
      </c>
      <c r="J55" s="410"/>
      <c r="L55" s="497"/>
    </row>
    <row r="56" spans="1:13" x14ac:dyDescent="0.2">
      <c r="A56" s="325"/>
      <c r="B56" s="105">
        <v>5</v>
      </c>
      <c r="C56" s="144" t="s">
        <v>464</v>
      </c>
      <c r="D56" s="144" t="s">
        <v>45</v>
      </c>
      <c r="E56" s="145">
        <v>76.97</v>
      </c>
      <c r="F56" s="108"/>
      <c r="G56" s="12">
        <f t="shared" si="4"/>
        <v>13469.75</v>
      </c>
      <c r="H56" s="13">
        <f t="shared" si="5"/>
        <v>153.94</v>
      </c>
      <c r="I56" s="14">
        <f t="shared" si="6"/>
        <v>13623.69</v>
      </c>
      <c r="J56" s="410"/>
      <c r="L56" s="497"/>
    </row>
    <row r="57" spans="1:13" ht="22.5" x14ac:dyDescent="0.2">
      <c r="A57" s="325"/>
      <c r="B57" s="105">
        <v>5</v>
      </c>
      <c r="C57" s="144" t="s">
        <v>454</v>
      </c>
      <c r="D57" s="144" t="s">
        <v>465</v>
      </c>
      <c r="E57" s="145">
        <v>3.55</v>
      </c>
      <c r="F57" s="108"/>
      <c r="G57" s="12">
        <f t="shared" si="4"/>
        <v>621.25</v>
      </c>
      <c r="H57" s="13">
        <f t="shared" si="5"/>
        <v>7.1</v>
      </c>
      <c r="I57" s="14">
        <f t="shared" si="6"/>
        <v>628.35</v>
      </c>
      <c r="J57" s="410"/>
      <c r="L57" s="497"/>
    </row>
    <row r="58" spans="1:13" ht="22.5" x14ac:dyDescent="0.2">
      <c r="A58" s="325"/>
      <c r="B58" s="105">
        <v>5</v>
      </c>
      <c r="C58" s="144" t="s">
        <v>466</v>
      </c>
      <c r="D58" s="144" t="s">
        <v>465</v>
      </c>
      <c r="E58" s="145">
        <v>12.25</v>
      </c>
      <c r="F58" s="108"/>
      <c r="G58" s="12">
        <f t="shared" si="4"/>
        <v>2143.75</v>
      </c>
      <c r="H58" s="13">
        <f t="shared" si="5"/>
        <v>24.5</v>
      </c>
      <c r="I58" s="14">
        <f t="shared" si="6"/>
        <v>2168.25</v>
      </c>
      <c r="J58" s="410"/>
      <c r="L58" s="497"/>
    </row>
    <row r="59" spans="1:13" ht="22.5" x14ac:dyDescent="0.2">
      <c r="A59" s="325"/>
      <c r="B59" s="105">
        <v>5</v>
      </c>
      <c r="C59" s="144" t="s">
        <v>455</v>
      </c>
      <c r="D59" s="144" t="s">
        <v>465</v>
      </c>
      <c r="E59" s="145">
        <v>20.73</v>
      </c>
      <c r="F59" s="108"/>
      <c r="G59" s="12">
        <f t="shared" si="4"/>
        <v>3627.75</v>
      </c>
      <c r="H59" s="13">
        <f t="shared" si="5"/>
        <v>41.46</v>
      </c>
      <c r="I59" s="14">
        <f t="shared" si="6"/>
        <v>3669.21</v>
      </c>
      <c r="J59" s="410"/>
      <c r="L59" s="497"/>
    </row>
    <row r="60" spans="1:13" x14ac:dyDescent="0.2">
      <c r="A60" s="325"/>
      <c r="B60" s="105">
        <v>5</v>
      </c>
      <c r="C60" s="144" t="s">
        <v>467</v>
      </c>
      <c r="D60" s="144" t="s">
        <v>45</v>
      </c>
      <c r="E60" s="145">
        <v>18.04</v>
      </c>
      <c r="F60" s="108"/>
      <c r="G60" s="12">
        <f t="shared" si="4"/>
        <v>3156.9999999999995</v>
      </c>
      <c r="H60" s="13">
        <f t="shared" si="5"/>
        <v>36.08</v>
      </c>
      <c r="I60" s="14">
        <f t="shared" si="6"/>
        <v>3193.0799999999995</v>
      </c>
      <c r="J60" s="410"/>
      <c r="L60" s="497"/>
    </row>
    <row r="61" spans="1:13" x14ac:dyDescent="0.2">
      <c r="A61" s="325"/>
      <c r="B61" s="89"/>
      <c r="C61" s="146" t="s">
        <v>468</v>
      </c>
      <c r="D61" s="146"/>
      <c r="E61" s="147"/>
      <c r="F61" s="103">
        <v>80</v>
      </c>
      <c r="G61" s="12"/>
      <c r="I61" s="14"/>
      <c r="J61" s="410">
        <f>F61*14</f>
        <v>1120</v>
      </c>
      <c r="L61" s="497"/>
    </row>
    <row r="62" spans="1:13" s="43" customFormat="1" x14ac:dyDescent="0.2">
      <c r="A62" s="62"/>
      <c r="B62" s="63"/>
      <c r="C62" s="65" t="s">
        <v>20</v>
      </c>
      <c r="D62" s="65"/>
      <c r="E62" s="75">
        <f>SUM(E51:E61)</f>
        <v>335.29000000000008</v>
      </c>
      <c r="F62" s="76">
        <f>SUM(F51:F61)</f>
        <v>80</v>
      </c>
      <c r="G62" s="36"/>
      <c r="H62" s="37"/>
      <c r="I62" s="38"/>
      <c r="J62" s="413"/>
      <c r="L62" s="497"/>
      <c r="M62" s="481"/>
    </row>
    <row r="63" spans="1:13" x14ac:dyDescent="0.2">
      <c r="A63" s="324"/>
      <c r="B63" s="921" t="s">
        <v>64</v>
      </c>
      <c r="C63" s="922"/>
      <c r="D63" s="922"/>
      <c r="E63" s="922"/>
      <c r="F63" s="923"/>
      <c r="G63" s="12"/>
      <c r="I63" s="14"/>
      <c r="J63" s="410"/>
      <c r="K63" s="15"/>
      <c r="L63" s="497"/>
    </row>
    <row r="64" spans="1:13" s="43" customFormat="1" ht="21" customHeight="1" x14ac:dyDescent="0.2">
      <c r="A64" s="84"/>
      <c r="B64" s="930"/>
      <c r="C64" s="931"/>
      <c r="D64" s="931"/>
      <c r="E64" s="931"/>
      <c r="F64" s="932"/>
      <c r="G64" s="36"/>
      <c r="H64" s="37"/>
      <c r="I64" s="38"/>
      <c r="J64" s="413"/>
      <c r="L64" s="497"/>
      <c r="M64" s="481"/>
    </row>
    <row r="65" spans="1:13" x14ac:dyDescent="0.2">
      <c r="A65" s="69"/>
      <c r="B65" s="933" t="s">
        <v>25</v>
      </c>
      <c r="C65" s="934"/>
      <c r="D65" s="934"/>
      <c r="E65" s="934"/>
      <c r="F65" s="935"/>
      <c r="G65" s="12"/>
      <c r="I65" s="14"/>
      <c r="J65" s="410"/>
      <c r="L65" s="497"/>
    </row>
    <row r="66" spans="1:13" x14ac:dyDescent="0.2">
      <c r="A66" s="318"/>
      <c r="B66" s="936" t="s">
        <v>332</v>
      </c>
      <c r="C66" s="936"/>
      <c r="D66" s="936"/>
      <c r="E66" s="936"/>
      <c r="F66" s="936"/>
      <c r="G66" s="12"/>
      <c r="I66" s="14"/>
      <c r="J66" s="410"/>
      <c r="L66" s="497"/>
    </row>
    <row r="67" spans="1:13" x14ac:dyDescent="0.2">
      <c r="A67" s="327"/>
      <c r="B67" s="937" t="s">
        <v>858</v>
      </c>
      <c r="C67" s="937"/>
      <c r="D67" s="937"/>
      <c r="E67" s="937"/>
      <c r="F67" s="937"/>
      <c r="I67" s="14"/>
      <c r="J67" s="410"/>
      <c r="L67" s="497"/>
    </row>
    <row r="68" spans="1:13" s="317" customFormat="1" x14ac:dyDescent="0.2">
      <c r="A68" s="351"/>
      <c r="B68" s="351"/>
      <c r="C68" s="327"/>
      <c r="D68" s="327"/>
      <c r="E68" s="327"/>
      <c r="F68" s="352"/>
      <c r="G68" s="12"/>
      <c r="H68" s="13"/>
      <c r="I68" s="14"/>
      <c r="J68" s="410"/>
      <c r="L68" s="497"/>
      <c r="M68" s="481"/>
    </row>
    <row r="69" spans="1:13" ht="35.25" customHeight="1" x14ac:dyDescent="0.2">
      <c r="A69" s="6"/>
      <c r="B69" s="7" t="s">
        <v>749</v>
      </c>
      <c r="C69" s="888" t="s">
        <v>904</v>
      </c>
      <c r="D69" s="888"/>
      <c r="E69" s="888"/>
      <c r="F69" s="889"/>
      <c r="G69" s="12"/>
      <c r="I69" s="14"/>
      <c r="J69" s="410"/>
      <c r="L69" s="497"/>
    </row>
    <row r="70" spans="1:13" x14ac:dyDescent="0.2">
      <c r="A70" s="325"/>
      <c r="B70" s="21" t="s">
        <v>469</v>
      </c>
      <c r="C70" s="22"/>
      <c r="D70" s="22"/>
      <c r="E70" s="60"/>
      <c r="F70" s="61"/>
      <c r="G70" s="12"/>
      <c r="I70" s="14"/>
      <c r="J70" s="410"/>
      <c r="L70" s="497"/>
    </row>
    <row r="71" spans="1:13" x14ac:dyDescent="0.2">
      <c r="A71" s="325"/>
      <c r="B71" s="21">
        <v>0.25</v>
      </c>
      <c r="C71" s="22" t="s">
        <v>470</v>
      </c>
      <c r="D71" s="22" t="s">
        <v>471</v>
      </c>
      <c r="E71" s="148">
        <v>7.4</v>
      </c>
      <c r="F71" s="149"/>
      <c r="G71" s="12">
        <f>B71*E71*35</f>
        <v>64.75</v>
      </c>
      <c r="H71" s="13">
        <f t="shared" ref="H71:H123" si="7">E71*2</f>
        <v>14.8</v>
      </c>
      <c r="I71" s="14">
        <f>SUM(G71:H71)</f>
        <v>79.55</v>
      </c>
      <c r="J71" s="410"/>
      <c r="K71" s="15">
        <f>SUM(I71:J124)</f>
        <v>219445.70000000007</v>
      </c>
      <c r="L71" s="496">
        <f>K71*J$905</f>
        <v>13981.300691473924</v>
      </c>
    </row>
    <row r="72" spans="1:13" x14ac:dyDescent="0.2">
      <c r="A72" s="325"/>
      <c r="B72" s="10">
        <v>5</v>
      </c>
      <c r="C72" s="11" t="s">
        <v>472</v>
      </c>
      <c r="D72" s="11" t="s">
        <v>11</v>
      </c>
      <c r="E72" s="123">
        <v>23.9</v>
      </c>
      <c r="F72" s="124"/>
      <c r="G72" s="12">
        <f t="shared" ref="G72:G123" si="8">B72*E72*35</f>
        <v>4182.5</v>
      </c>
      <c r="H72" s="13">
        <f t="shared" si="7"/>
        <v>47.8</v>
      </c>
      <c r="I72" s="14">
        <f t="shared" ref="I72:I123" si="9">SUM(G72:H72)</f>
        <v>4230.3</v>
      </c>
      <c r="J72" s="410"/>
      <c r="L72" s="497"/>
    </row>
    <row r="73" spans="1:13" x14ac:dyDescent="0.2">
      <c r="A73" s="325"/>
      <c r="B73" s="10">
        <v>5</v>
      </c>
      <c r="C73" s="11" t="s">
        <v>473</v>
      </c>
      <c r="D73" s="11" t="s">
        <v>474</v>
      </c>
      <c r="E73" s="123">
        <v>7.2</v>
      </c>
      <c r="F73" s="124"/>
      <c r="G73" s="12">
        <f t="shared" si="8"/>
        <v>1260</v>
      </c>
      <c r="H73" s="13">
        <f t="shared" si="7"/>
        <v>14.4</v>
      </c>
      <c r="I73" s="14">
        <f t="shared" si="9"/>
        <v>1274.4000000000001</v>
      </c>
      <c r="J73" s="410"/>
      <c r="L73" s="497"/>
    </row>
    <row r="74" spans="1:13" x14ac:dyDescent="0.2">
      <c r="A74" s="325"/>
      <c r="B74" s="10">
        <v>5</v>
      </c>
      <c r="C74" s="11" t="s">
        <v>475</v>
      </c>
      <c r="D74" s="11" t="s">
        <v>327</v>
      </c>
      <c r="E74" s="123">
        <v>9.6999999999999993</v>
      </c>
      <c r="F74" s="124"/>
      <c r="G74" s="12">
        <f t="shared" si="8"/>
        <v>1697.5</v>
      </c>
      <c r="H74" s="13">
        <f t="shared" si="7"/>
        <v>19.399999999999999</v>
      </c>
      <c r="I74" s="14">
        <f t="shared" si="9"/>
        <v>1716.9</v>
      </c>
      <c r="J74" s="410"/>
      <c r="L74" s="497"/>
    </row>
    <row r="75" spans="1:13" x14ac:dyDescent="0.2">
      <c r="A75" s="325"/>
      <c r="B75" s="10">
        <v>5</v>
      </c>
      <c r="C75" s="11" t="s">
        <v>476</v>
      </c>
      <c r="D75" s="11" t="s">
        <v>327</v>
      </c>
      <c r="E75" s="123">
        <v>3.1</v>
      </c>
      <c r="F75" s="124"/>
      <c r="G75" s="12">
        <f t="shared" si="8"/>
        <v>542.5</v>
      </c>
      <c r="H75" s="13">
        <f t="shared" si="7"/>
        <v>6.2</v>
      </c>
      <c r="I75" s="14">
        <f t="shared" si="9"/>
        <v>548.70000000000005</v>
      </c>
      <c r="J75" s="410"/>
      <c r="L75" s="497"/>
    </row>
    <row r="76" spans="1:13" x14ac:dyDescent="0.2">
      <c r="A76" s="325"/>
      <c r="B76" s="10">
        <v>5</v>
      </c>
      <c r="C76" s="11" t="s">
        <v>476</v>
      </c>
      <c r="D76" s="11" t="s">
        <v>327</v>
      </c>
      <c r="E76" s="123">
        <v>2</v>
      </c>
      <c r="F76" s="124"/>
      <c r="G76" s="12">
        <f t="shared" si="8"/>
        <v>350</v>
      </c>
      <c r="H76" s="13">
        <f t="shared" si="7"/>
        <v>4</v>
      </c>
      <c r="I76" s="14">
        <f t="shared" si="9"/>
        <v>354</v>
      </c>
      <c r="J76" s="410"/>
      <c r="L76" s="497"/>
    </row>
    <row r="77" spans="1:13" x14ac:dyDescent="0.2">
      <c r="A77" s="325"/>
      <c r="B77" s="21"/>
      <c r="C77" s="22" t="s">
        <v>477</v>
      </c>
      <c r="D77" s="22" t="s">
        <v>327</v>
      </c>
      <c r="E77" s="148">
        <v>32.1</v>
      </c>
      <c r="F77" s="149"/>
      <c r="G77" s="12">
        <f t="shared" si="8"/>
        <v>0</v>
      </c>
      <c r="H77" s="13">
        <f t="shared" si="7"/>
        <v>64.2</v>
      </c>
      <c r="I77" s="14">
        <f t="shared" si="9"/>
        <v>64.2</v>
      </c>
      <c r="J77" s="410"/>
      <c r="L77" s="497"/>
    </row>
    <row r="78" spans="1:13" x14ac:dyDescent="0.2">
      <c r="A78" s="325"/>
      <c r="B78" s="21"/>
      <c r="C78" s="22" t="s">
        <v>478</v>
      </c>
      <c r="D78" s="22" t="s">
        <v>327</v>
      </c>
      <c r="E78" s="148">
        <v>9</v>
      </c>
      <c r="F78" s="149"/>
      <c r="G78" s="12">
        <f t="shared" si="8"/>
        <v>0</v>
      </c>
      <c r="H78" s="13">
        <f t="shared" si="7"/>
        <v>18</v>
      </c>
      <c r="I78" s="14">
        <f t="shared" si="9"/>
        <v>18</v>
      </c>
      <c r="J78" s="410"/>
      <c r="L78" s="497"/>
    </row>
    <row r="79" spans="1:13" x14ac:dyDescent="0.2">
      <c r="A79" s="325"/>
      <c r="B79" s="21"/>
      <c r="C79" s="22" t="s">
        <v>479</v>
      </c>
      <c r="D79" s="22" t="s">
        <v>327</v>
      </c>
      <c r="E79" s="148">
        <v>3.2</v>
      </c>
      <c r="F79" s="149"/>
      <c r="G79" s="12">
        <f t="shared" si="8"/>
        <v>0</v>
      </c>
      <c r="H79" s="13">
        <f t="shared" si="7"/>
        <v>6.4</v>
      </c>
      <c r="I79" s="14">
        <f t="shared" si="9"/>
        <v>6.4</v>
      </c>
      <c r="J79" s="410"/>
      <c r="L79" s="497"/>
    </row>
    <row r="80" spans="1:13" x14ac:dyDescent="0.2">
      <c r="A80" s="325"/>
      <c r="B80" s="10">
        <v>5</v>
      </c>
      <c r="C80" s="11" t="s">
        <v>476</v>
      </c>
      <c r="D80" s="11" t="s">
        <v>327</v>
      </c>
      <c r="E80" s="123">
        <v>3.8</v>
      </c>
      <c r="F80" s="124"/>
      <c r="G80" s="12">
        <f t="shared" si="8"/>
        <v>665</v>
      </c>
      <c r="H80" s="13">
        <f t="shared" si="7"/>
        <v>7.6</v>
      </c>
      <c r="I80" s="14">
        <f t="shared" si="9"/>
        <v>672.6</v>
      </c>
      <c r="J80" s="410"/>
      <c r="L80" s="497"/>
    </row>
    <row r="81" spans="1:12" x14ac:dyDescent="0.2">
      <c r="A81" s="325"/>
      <c r="B81" s="21">
        <v>0.25</v>
      </c>
      <c r="C81" s="22" t="s">
        <v>480</v>
      </c>
      <c r="D81" s="22" t="s">
        <v>481</v>
      </c>
      <c r="E81" s="148">
        <v>2.5</v>
      </c>
      <c r="F81" s="149"/>
      <c r="G81" s="12">
        <f t="shared" si="8"/>
        <v>21.875</v>
      </c>
      <c r="H81" s="13">
        <f t="shared" si="7"/>
        <v>5</v>
      </c>
      <c r="I81" s="14">
        <f t="shared" si="9"/>
        <v>26.875</v>
      </c>
      <c r="J81" s="410"/>
      <c r="L81" s="497"/>
    </row>
    <row r="82" spans="1:12" x14ac:dyDescent="0.2">
      <c r="A82" s="325"/>
      <c r="B82" s="10">
        <v>5</v>
      </c>
      <c r="C82" s="11" t="s">
        <v>482</v>
      </c>
      <c r="D82" s="11" t="s">
        <v>327</v>
      </c>
      <c r="E82" s="123">
        <v>4.0999999999999996</v>
      </c>
      <c r="F82" s="124"/>
      <c r="G82" s="12">
        <f t="shared" si="8"/>
        <v>717.5</v>
      </c>
      <c r="H82" s="13">
        <f t="shared" si="7"/>
        <v>8.1999999999999993</v>
      </c>
      <c r="I82" s="14">
        <f t="shared" si="9"/>
        <v>725.7</v>
      </c>
      <c r="J82" s="410"/>
      <c r="L82" s="497"/>
    </row>
    <row r="83" spans="1:12" x14ac:dyDescent="0.2">
      <c r="A83" s="325"/>
      <c r="B83" s="21">
        <v>0.25</v>
      </c>
      <c r="C83" s="22" t="s">
        <v>483</v>
      </c>
      <c r="D83" s="22" t="s">
        <v>481</v>
      </c>
      <c r="E83" s="148">
        <v>8.6</v>
      </c>
      <c r="F83" s="149"/>
      <c r="G83" s="12">
        <f t="shared" si="8"/>
        <v>75.25</v>
      </c>
      <c r="H83" s="13">
        <f t="shared" si="7"/>
        <v>17.2</v>
      </c>
      <c r="I83" s="14">
        <f t="shared" si="9"/>
        <v>92.45</v>
      </c>
      <c r="J83" s="410"/>
      <c r="L83" s="497"/>
    </row>
    <row r="84" spans="1:12" x14ac:dyDescent="0.2">
      <c r="A84" s="325"/>
      <c r="B84" s="10">
        <v>5</v>
      </c>
      <c r="C84" s="11" t="s">
        <v>484</v>
      </c>
      <c r="D84" s="11" t="s">
        <v>11</v>
      </c>
      <c r="E84" s="123">
        <v>3.5</v>
      </c>
      <c r="F84" s="124"/>
      <c r="G84" s="12">
        <f t="shared" si="8"/>
        <v>612.5</v>
      </c>
      <c r="H84" s="13">
        <f t="shared" si="7"/>
        <v>7</v>
      </c>
      <c r="I84" s="14">
        <f t="shared" si="9"/>
        <v>619.5</v>
      </c>
      <c r="J84" s="410"/>
      <c r="L84" s="497"/>
    </row>
    <row r="85" spans="1:12" x14ac:dyDescent="0.2">
      <c r="A85" s="325"/>
      <c r="B85" s="21">
        <v>0.25</v>
      </c>
      <c r="C85" s="22" t="s">
        <v>470</v>
      </c>
      <c r="D85" s="22" t="s">
        <v>327</v>
      </c>
      <c r="E85" s="148">
        <v>5.9</v>
      </c>
      <c r="F85" s="149"/>
      <c r="G85" s="12">
        <f t="shared" si="8"/>
        <v>51.625</v>
      </c>
      <c r="H85" s="13">
        <f t="shared" si="7"/>
        <v>11.8</v>
      </c>
      <c r="I85" s="14">
        <f t="shared" si="9"/>
        <v>63.424999999999997</v>
      </c>
      <c r="J85" s="410"/>
      <c r="L85" s="497"/>
    </row>
    <row r="86" spans="1:12" x14ac:dyDescent="0.2">
      <c r="A86" s="325"/>
      <c r="B86" s="21">
        <v>0.25</v>
      </c>
      <c r="C86" s="22" t="s">
        <v>485</v>
      </c>
      <c r="D86" s="22" t="s">
        <v>486</v>
      </c>
      <c r="E86" s="148">
        <v>2.1</v>
      </c>
      <c r="F86" s="149"/>
      <c r="G86" s="12">
        <f t="shared" si="8"/>
        <v>18.375</v>
      </c>
      <c r="H86" s="13">
        <f t="shared" si="7"/>
        <v>4.2</v>
      </c>
      <c r="I86" s="14">
        <f t="shared" si="9"/>
        <v>22.574999999999999</v>
      </c>
      <c r="J86" s="410"/>
      <c r="L86" s="497"/>
    </row>
    <row r="87" spans="1:12" x14ac:dyDescent="0.2">
      <c r="A87" s="325"/>
      <c r="B87" s="21">
        <v>0.25</v>
      </c>
      <c r="C87" s="22" t="s">
        <v>487</v>
      </c>
      <c r="D87" s="22" t="s">
        <v>486</v>
      </c>
      <c r="E87" s="148">
        <v>3.5</v>
      </c>
      <c r="F87" s="149"/>
      <c r="G87" s="12">
        <f t="shared" si="8"/>
        <v>30.625</v>
      </c>
      <c r="H87" s="13">
        <f t="shared" si="7"/>
        <v>7</v>
      </c>
      <c r="I87" s="14">
        <f t="shared" si="9"/>
        <v>37.625</v>
      </c>
      <c r="J87" s="410"/>
      <c r="L87" s="497"/>
    </row>
    <row r="88" spans="1:12" x14ac:dyDescent="0.2">
      <c r="A88" s="325"/>
      <c r="B88" s="10">
        <v>5</v>
      </c>
      <c r="C88" s="11" t="s">
        <v>152</v>
      </c>
      <c r="D88" s="11" t="s">
        <v>11</v>
      </c>
      <c r="E88" s="123">
        <v>13.5</v>
      </c>
      <c r="F88" s="124"/>
      <c r="G88" s="12">
        <f t="shared" si="8"/>
        <v>2362.5</v>
      </c>
      <c r="H88" s="13">
        <f t="shared" si="7"/>
        <v>27</v>
      </c>
      <c r="I88" s="14">
        <f t="shared" si="9"/>
        <v>2389.5</v>
      </c>
      <c r="J88" s="410"/>
      <c r="L88" s="497"/>
    </row>
    <row r="89" spans="1:12" x14ac:dyDescent="0.2">
      <c r="A89" s="325"/>
      <c r="B89" s="10">
        <v>5</v>
      </c>
      <c r="C89" s="11" t="s">
        <v>460</v>
      </c>
      <c r="D89" s="11" t="s">
        <v>474</v>
      </c>
      <c r="E89" s="123">
        <v>7.2</v>
      </c>
      <c r="F89" s="124"/>
      <c r="G89" s="12">
        <f t="shared" si="8"/>
        <v>1260</v>
      </c>
      <c r="H89" s="13">
        <f t="shared" si="7"/>
        <v>14.4</v>
      </c>
      <c r="I89" s="14">
        <f t="shared" si="9"/>
        <v>1274.4000000000001</v>
      </c>
      <c r="J89" s="410"/>
      <c r="L89" s="497"/>
    </row>
    <row r="90" spans="1:12" x14ac:dyDescent="0.2">
      <c r="A90" s="325"/>
      <c r="B90" s="10">
        <v>5</v>
      </c>
      <c r="C90" s="11" t="s">
        <v>488</v>
      </c>
      <c r="D90" s="11" t="s">
        <v>11</v>
      </c>
      <c r="E90" s="123">
        <v>32</v>
      </c>
      <c r="F90" s="124"/>
      <c r="G90" s="12">
        <f t="shared" si="8"/>
        <v>5600</v>
      </c>
      <c r="H90" s="13">
        <f t="shared" si="7"/>
        <v>64</v>
      </c>
      <c r="I90" s="14">
        <f t="shared" si="9"/>
        <v>5664</v>
      </c>
      <c r="J90" s="410"/>
      <c r="L90" s="497"/>
    </row>
    <row r="91" spans="1:12" x14ac:dyDescent="0.2">
      <c r="A91" s="325"/>
      <c r="B91" s="10">
        <v>5</v>
      </c>
      <c r="C91" s="11" t="s">
        <v>44</v>
      </c>
      <c r="D91" s="11" t="s">
        <v>489</v>
      </c>
      <c r="E91" s="123">
        <v>166.5</v>
      </c>
      <c r="F91" s="124"/>
      <c r="G91" s="12">
        <f t="shared" si="8"/>
        <v>29137.5</v>
      </c>
      <c r="H91" s="13">
        <f t="shared" si="7"/>
        <v>333</v>
      </c>
      <c r="I91" s="14">
        <f t="shared" si="9"/>
        <v>29470.5</v>
      </c>
      <c r="J91" s="410"/>
      <c r="L91" s="497"/>
    </row>
    <row r="92" spans="1:12" x14ac:dyDescent="0.2">
      <c r="A92" s="325"/>
      <c r="B92" s="16">
        <v>2</v>
      </c>
      <c r="C92" s="17" t="s">
        <v>142</v>
      </c>
      <c r="D92" s="17" t="s">
        <v>11</v>
      </c>
      <c r="E92" s="116">
        <v>7.9</v>
      </c>
      <c r="F92" s="150"/>
      <c r="G92" s="12">
        <f t="shared" si="8"/>
        <v>553</v>
      </c>
      <c r="H92" s="13">
        <f t="shared" si="7"/>
        <v>15.8</v>
      </c>
      <c r="I92" s="14">
        <f t="shared" si="9"/>
        <v>568.79999999999995</v>
      </c>
      <c r="J92" s="410"/>
      <c r="L92" s="497"/>
    </row>
    <row r="93" spans="1:12" x14ac:dyDescent="0.2">
      <c r="A93" s="325"/>
      <c r="B93" s="10">
        <v>5</v>
      </c>
      <c r="C93" s="11" t="s">
        <v>490</v>
      </c>
      <c r="D93" s="11" t="s">
        <v>327</v>
      </c>
      <c r="E93" s="123">
        <v>15.7</v>
      </c>
      <c r="F93" s="124"/>
      <c r="G93" s="12">
        <f t="shared" si="8"/>
        <v>2747.5</v>
      </c>
      <c r="H93" s="13">
        <f t="shared" si="7"/>
        <v>31.4</v>
      </c>
      <c r="I93" s="14">
        <f t="shared" si="9"/>
        <v>2778.9</v>
      </c>
      <c r="J93" s="410"/>
      <c r="L93" s="497"/>
    </row>
    <row r="94" spans="1:12" x14ac:dyDescent="0.2">
      <c r="A94" s="325"/>
      <c r="B94" s="10">
        <v>5</v>
      </c>
      <c r="C94" s="11" t="s">
        <v>491</v>
      </c>
      <c r="D94" s="11" t="s">
        <v>11</v>
      </c>
      <c r="E94" s="123">
        <v>51.8</v>
      </c>
      <c r="F94" s="124"/>
      <c r="G94" s="12">
        <f t="shared" si="8"/>
        <v>9065</v>
      </c>
      <c r="H94" s="13">
        <f t="shared" si="7"/>
        <v>103.6</v>
      </c>
      <c r="I94" s="14">
        <f t="shared" si="9"/>
        <v>9168.6</v>
      </c>
      <c r="J94" s="410"/>
      <c r="L94" s="497"/>
    </row>
    <row r="95" spans="1:12" x14ac:dyDescent="0.2">
      <c r="A95" s="325"/>
      <c r="B95" s="10">
        <v>5</v>
      </c>
      <c r="C95" s="11" t="s">
        <v>492</v>
      </c>
      <c r="D95" s="11" t="s">
        <v>489</v>
      </c>
      <c r="E95" s="123">
        <v>20.3</v>
      </c>
      <c r="F95" s="124"/>
      <c r="G95" s="12">
        <f t="shared" si="8"/>
        <v>3552.5</v>
      </c>
      <c r="H95" s="13">
        <f t="shared" si="7"/>
        <v>40.6</v>
      </c>
      <c r="I95" s="14">
        <f t="shared" si="9"/>
        <v>3593.1</v>
      </c>
      <c r="J95" s="410"/>
      <c r="L95" s="497"/>
    </row>
    <row r="96" spans="1:12" x14ac:dyDescent="0.2">
      <c r="A96" s="325"/>
      <c r="B96" s="16">
        <v>2</v>
      </c>
      <c r="C96" s="17" t="s">
        <v>142</v>
      </c>
      <c r="D96" s="17" t="s">
        <v>11</v>
      </c>
      <c r="E96" s="116">
        <v>7.9</v>
      </c>
      <c r="F96" s="150"/>
      <c r="G96" s="12">
        <f t="shared" si="8"/>
        <v>553</v>
      </c>
      <c r="H96" s="13">
        <f t="shared" si="7"/>
        <v>15.8</v>
      </c>
      <c r="I96" s="14">
        <f t="shared" si="9"/>
        <v>568.79999999999995</v>
      </c>
      <c r="J96" s="410"/>
      <c r="L96" s="497"/>
    </row>
    <row r="97" spans="1:12" x14ac:dyDescent="0.2">
      <c r="A97" s="325"/>
      <c r="B97" s="10">
        <v>5</v>
      </c>
      <c r="C97" s="11" t="s">
        <v>490</v>
      </c>
      <c r="D97" s="11" t="s">
        <v>327</v>
      </c>
      <c r="E97" s="123">
        <v>15.7</v>
      </c>
      <c r="F97" s="124"/>
      <c r="G97" s="12">
        <f t="shared" si="8"/>
        <v>2747.5</v>
      </c>
      <c r="H97" s="13">
        <f t="shared" si="7"/>
        <v>31.4</v>
      </c>
      <c r="I97" s="14">
        <f t="shared" si="9"/>
        <v>2778.9</v>
      </c>
      <c r="J97" s="410"/>
      <c r="L97" s="497"/>
    </row>
    <row r="98" spans="1:12" x14ac:dyDescent="0.2">
      <c r="A98" s="325"/>
      <c r="B98" s="10">
        <v>5</v>
      </c>
      <c r="C98" s="11" t="s">
        <v>491</v>
      </c>
      <c r="D98" s="11" t="s">
        <v>11</v>
      </c>
      <c r="E98" s="123">
        <v>51.8</v>
      </c>
      <c r="F98" s="124"/>
      <c r="G98" s="12">
        <f t="shared" si="8"/>
        <v>9065</v>
      </c>
      <c r="H98" s="13">
        <f t="shared" si="7"/>
        <v>103.6</v>
      </c>
      <c r="I98" s="14">
        <f t="shared" si="9"/>
        <v>9168.6</v>
      </c>
      <c r="J98" s="410"/>
      <c r="L98" s="497"/>
    </row>
    <row r="99" spans="1:12" x14ac:dyDescent="0.2">
      <c r="A99" s="325"/>
      <c r="B99" s="10">
        <v>5</v>
      </c>
      <c r="C99" s="11" t="s">
        <v>492</v>
      </c>
      <c r="D99" s="11" t="s">
        <v>489</v>
      </c>
      <c r="E99" s="123">
        <v>20.3</v>
      </c>
      <c r="F99" s="124"/>
      <c r="G99" s="12">
        <f t="shared" si="8"/>
        <v>3552.5</v>
      </c>
      <c r="H99" s="13">
        <f t="shared" si="7"/>
        <v>40.6</v>
      </c>
      <c r="I99" s="14">
        <f t="shared" si="9"/>
        <v>3593.1</v>
      </c>
      <c r="J99" s="410"/>
      <c r="L99" s="497"/>
    </row>
    <row r="100" spans="1:12" x14ac:dyDescent="0.2">
      <c r="A100" s="325"/>
      <c r="B100" s="16">
        <v>2</v>
      </c>
      <c r="C100" s="17" t="s">
        <v>142</v>
      </c>
      <c r="D100" s="17" t="s">
        <v>11</v>
      </c>
      <c r="E100" s="116">
        <v>7.9</v>
      </c>
      <c r="F100" s="150"/>
      <c r="G100" s="12">
        <f t="shared" si="8"/>
        <v>553</v>
      </c>
      <c r="H100" s="13">
        <f t="shared" si="7"/>
        <v>15.8</v>
      </c>
      <c r="I100" s="14">
        <f t="shared" si="9"/>
        <v>568.79999999999995</v>
      </c>
      <c r="J100" s="410"/>
      <c r="L100" s="497"/>
    </row>
    <row r="101" spans="1:12" x14ac:dyDescent="0.2">
      <c r="A101" s="325"/>
      <c r="B101" s="10">
        <v>5</v>
      </c>
      <c r="C101" s="11" t="s">
        <v>490</v>
      </c>
      <c r="D101" s="11" t="s">
        <v>327</v>
      </c>
      <c r="E101" s="123">
        <v>15.7</v>
      </c>
      <c r="F101" s="124"/>
      <c r="G101" s="12">
        <f t="shared" si="8"/>
        <v>2747.5</v>
      </c>
      <c r="H101" s="13">
        <f t="shared" si="7"/>
        <v>31.4</v>
      </c>
      <c r="I101" s="14">
        <f t="shared" si="9"/>
        <v>2778.9</v>
      </c>
      <c r="J101" s="410"/>
      <c r="L101" s="497"/>
    </row>
    <row r="102" spans="1:12" x14ac:dyDescent="0.2">
      <c r="A102" s="325"/>
      <c r="B102" s="10">
        <v>5</v>
      </c>
      <c r="C102" s="11" t="s">
        <v>491</v>
      </c>
      <c r="D102" s="11" t="s">
        <v>11</v>
      </c>
      <c r="E102" s="123">
        <v>51.8</v>
      </c>
      <c r="F102" s="124"/>
      <c r="G102" s="12">
        <f t="shared" si="8"/>
        <v>9065</v>
      </c>
      <c r="H102" s="13">
        <f t="shared" si="7"/>
        <v>103.6</v>
      </c>
      <c r="I102" s="14">
        <f t="shared" si="9"/>
        <v>9168.6</v>
      </c>
      <c r="J102" s="410"/>
      <c r="L102" s="497"/>
    </row>
    <row r="103" spans="1:12" x14ac:dyDescent="0.2">
      <c r="A103" s="325"/>
      <c r="B103" s="10">
        <v>5</v>
      </c>
      <c r="C103" s="11" t="s">
        <v>492</v>
      </c>
      <c r="D103" s="11" t="s">
        <v>489</v>
      </c>
      <c r="E103" s="123">
        <v>20.3</v>
      </c>
      <c r="F103" s="124"/>
      <c r="G103" s="12">
        <f t="shared" si="8"/>
        <v>3552.5</v>
      </c>
      <c r="H103" s="13">
        <f t="shared" si="7"/>
        <v>40.6</v>
      </c>
      <c r="I103" s="14">
        <f t="shared" si="9"/>
        <v>3593.1</v>
      </c>
      <c r="J103" s="410"/>
      <c r="L103" s="497"/>
    </row>
    <row r="104" spans="1:12" x14ac:dyDescent="0.2">
      <c r="A104" s="325"/>
      <c r="B104" s="10">
        <v>5</v>
      </c>
      <c r="C104" s="11" t="s">
        <v>493</v>
      </c>
      <c r="D104" s="11" t="s">
        <v>11</v>
      </c>
      <c r="E104" s="123">
        <v>76.8</v>
      </c>
      <c r="F104" s="124"/>
      <c r="G104" s="12">
        <f t="shared" si="8"/>
        <v>13440</v>
      </c>
      <c r="H104" s="13">
        <f t="shared" si="7"/>
        <v>153.6</v>
      </c>
      <c r="I104" s="14">
        <f t="shared" si="9"/>
        <v>13593.6</v>
      </c>
      <c r="J104" s="410"/>
      <c r="L104" s="497"/>
    </row>
    <row r="105" spans="1:12" x14ac:dyDescent="0.2">
      <c r="A105" s="325"/>
      <c r="B105" s="10">
        <v>5</v>
      </c>
      <c r="C105" s="11" t="s">
        <v>492</v>
      </c>
      <c r="D105" s="11" t="s">
        <v>489</v>
      </c>
      <c r="E105" s="123">
        <v>20.3</v>
      </c>
      <c r="F105" s="124"/>
      <c r="G105" s="12">
        <f t="shared" si="8"/>
        <v>3552.5</v>
      </c>
      <c r="H105" s="13">
        <f t="shared" si="7"/>
        <v>40.6</v>
      </c>
      <c r="I105" s="14">
        <f t="shared" si="9"/>
        <v>3593.1</v>
      </c>
      <c r="J105" s="410"/>
      <c r="L105" s="497"/>
    </row>
    <row r="106" spans="1:12" x14ac:dyDescent="0.2">
      <c r="A106" s="325"/>
      <c r="B106" s="10">
        <v>5</v>
      </c>
      <c r="C106" s="11" t="s">
        <v>490</v>
      </c>
      <c r="D106" s="11" t="s">
        <v>327</v>
      </c>
      <c r="E106" s="123">
        <v>15.7</v>
      </c>
      <c r="F106" s="124"/>
      <c r="G106" s="12">
        <f t="shared" si="8"/>
        <v>2747.5</v>
      </c>
      <c r="H106" s="13">
        <f t="shared" si="7"/>
        <v>31.4</v>
      </c>
      <c r="I106" s="14">
        <f t="shared" si="9"/>
        <v>2778.9</v>
      </c>
      <c r="J106" s="410"/>
      <c r="L106" s="497"/>
    </row>
    <row r="107" spans="1:12" x14ac:dyDescent="0.2">
      <c r="A107" s="325"/>
      <c r="B107" s="16">
        <v>2</v>
      </c>
      <c r="C107" s="17" t="s">
        <v>142</v>
      </c>
      <c r="D107" s="17" t="s">
        <v>11</v>
      </c>
      <c r="E107" s="116">
        <v>7.9</v>
      </c>
      <c r="F107" s="150"/>
      <c r="G107" s="12">
        <f t="shared" si="8"/>
        <v>553</v>
      </c>
      <c r="H107" s="13">
        <f t="shared" si="7"/>
        <v>15.8</v>
      </c>
      <c r="I107" s="14">
        <f t="shared" si="9"/>
        <v>568.79999999999995</v>
      </c>
      <c r="J107" s="410"/>
      <c r="L107" s="497"/>
    </row>
    <row r="108" spans="1:12" x14ac:dyDescent="0.2">
      <c r="A108" s="325"/>
      <c r="B108" s="10">
        <v>5</v>
      </c>
      <c r="C108" s="11" t="s">
        <v>491</v>
      </c>
      <c r="D108" s="11" t="s">
        <v>11</v>
      </c>
      <c r="E108" s="123">
        <v>51.8</v>
      </c>
      <c r="F108" s="124"/>
      <c r="G108" s="12">
        <f t="shared" si="8"/>
        <v>9065</v>
      </c>
      <c r="H108" s="13">
        <f t="shared" si="7"/>
        <v>103.6</v>
      </c>
      <c r="I108" s="14">
        <f t="shared" si="9"/>
        <v>9168.6</v>
      </c>
      <c r="J108" s="410"/>
      <c r="L108" s="497"/>
    </row>
    <row r="109" spans="1:12" x14ac:dyDescent="0.2">
      <c r="A109" s="325"/>
      <c r="B109" s="21"/>
      <c r="C109" s="22" t="s">
        <v>494</v>
      </c>
      <c r="D109" s="22" t="s">
        <v>8</v>
      </c>
      <c r="E109" s="148" t="s">
        <v>8</v>
      </c>
      <c r="F109" s="149">
        <v>360.9</v>
      </c>
      <c r="G109" s="12"/>
      <c r="I109" s="14"/>
      <c r="J109" s="410">
        <f>F109*14</f>
        <v>5052.5999999999995</v>
      </c>
      <c r="L109" s="497"/>
    </row>
    <row r="110" spans="1:12" x14ac:dyDescent="0.2">
      <c r="A110" s="325"/>
      <c r="B110" s="21" t="s">
        <v>495</v>
      </c>
      <c r="C110" s="22"/>
      <c r="D110" s="22"/>
      <c r="E110" s="148"/>
      <c r="F110" s="149"/>
      <c r="G110" s="12"/>
      <c r="H110" s="13">
        <f t="shared" si="7"/>
        <v>0</v>
      </c>
      <c r="I110" s="14"/>
      <c r="J110" s="410"/>
      <c r="L110" s="497"/>
    </row>
    <row r="111" spans="1:12" x14ac:dyDescent="0.2">
      <c r="A111" s="325"/>
      <c r="B111" s="34">
        <v>5</v>
      </c>
      <c r="C111" s="35" t="s">
        <v>44</v>
      </c>
      <c r="D111" s="35" t="s">
        <v>489</v>
      </c>
      <c r="E111" s="79">
        <v>237.3</v>
      </c>
      <c r="F111" s="80"/>
      <c r="G111" s="12">
        <f t="shared" si="8"/>
        <v>41527.5</v>
      </c>
      <c r="H111" s="13">
        <f t="shared" si="7"/>
        <v>474.6</v>
      </c>
      <c r="I111" s="14">
        <f t="shared" si="9"/>
        <v>42002.1</v>
      </c>
      <c r="J111" s="410"/>
      <c r="L111" s="497"/>
    </row>
    <row r="112" spans="1:12" x14ac:dyDescent="0.2">
      <c r="A112" s="325"/>
      <c r="B112" s="16">
        <v>2</v>
      </c>
      <c r="C112" s="17" t="s">
        <v>142</v>
      </c>
      <c r="D112" s="17" t="s">
        <v>11</v>
      </c>
      <c r="E112" s="116">
        <v>7.9</v>
      </c>
      <c r="F112" s="150"/>
      <c r="G112" s="12">
        <f t="shared" si="8"/>
        <v>553</v>
      </c>
      <c r="H112" s="13">
        <f t="shared" si="7"/>
        <v>15.8</v>
      </c>
      <c r="I112" s="14">
        <f t="shared" si="9"/>
        <v>568.79999999999995</v>
      </c>
      <c r="J112" s="410"/>
      <c r="L112" s="497"/>
    </row>
    <row r="113" spans="1:13" x14ac:dyDescent="0.2">
      <c r="A113" s="325"/>
      <c r="B113" s="10">
        <v>5</v>
      </c>
      <c r="C113" s="11" t="s">
        <v>490</v>
      </c>
      <c r="D113" s="11" t="s">
        <v>327</v>
      </c>
      <c r="E113" s="123">
        <v>3.5</v>
      </c>
      <c r="F113" s="124"/>
      <c r="G113" s="12">
        <f t="shared" si="8"/>
        <v>612.5</v>
      </c>
      <c r="H113" s="13">
        <f t="shared" si="7"/>
        <v>7</v>
      </c>
      <c r="I113" s="14">
        <f t="shared" si="9"/>
        <v>619.5</v>
      </c>
      <c r="J113" s="410"/>
      <c r="L113" s="497"/>
    </row>
    <row r="114" spans="1:13" x14ac:dyDescent="0.2">
      <c r="A114" s="325"/>
      <c r="B114" s="10">
        <v>5</v>
      </c>
      <c r="C114" s="11" t="s">
        <v>496</v>
      </c>
      <c r="D114" s="11" t="s">
        <v>11</v>
      </c>
      <c r="E114" s="123">
        <v>51.6</v>
      </c>
      <c r="F114" s="124"/>
      <c r="G114" s="12">
        <f t="shared" si="8"/>
        <v>9030</v>
      </c>
      <c r="H114" s="13">
        <f t="shared" si="7"/>
        <v>103.2</v>
      </c>
      <c r="I114" s="14">
        <f t="shared" si="9"/>
        <v>9133.2000000000007</v>
      </c>
      <c r="J114" s="410"/>
      <c r="L114" s="497"/>
    </row>
    <row r="115" spans="1:13" x14ac:dyDescent="0.2">
      <c r="A115" s="325"/>
      <c r="B115" s="16">
        <v>2</v>
      </c>
      <c r="C115" s="17" t="s">
        <v>142</v>
      </c>
      <c r="D115" s="17" t="s">
        <v>11</v>
      </c>
      <c r="E115" s="116">
        <v>7.9</v>
      </c>
      <c r="F115" s="150"/>
      <c r="G115" s="12">
        <f t="shared" si="8"/>
        <v>553</v>
      </c>
      <c r="H115" s="13">
        <f t="shared" si="7"/>
        <v>15.8</v>
      </c>
      <c r="I115" s="14">
        <f t="shared" si="9"/>
        <v>568.79999999999995</v>
      </c>
      <c r="J115" s="410"/>
      <c r="L115" s="497"/>
    </row>
    <row r="116" spans="1:13" x14ac:dyDescent="0.2">
      <c r="A116" s="325"/>
      <c r="B116" s="10">
        <v>5</v>
      </c>
      <c r="C116" s="11" t="s">
        <v>490</v>
      </c>
      <c r="D116" s="11" t="s">
        <v>327</v>
      </c>
      <c r="E116" s="123">
        <v>3.5</v>
      </c>
      <c r="F116" s="124"/>
      <c r="G116" s="12">
        <f t="shared" si="8"/>
        <v>612.5</v>
      </c>
      <c r="H116" s="13">
        <f t="shared" si="7"/>
        <v>7</v>
      </c>
      <c r="I116" s="14">
        <f t="shared" si="9"/>
        <v>619.5</v>
      </c>
      <c r="J116" s="410"/>
      <c r="L116" s="497"/>
    </row>
    <row r="117" spans="1:13" x14ac:dyDescent="0.2">
      <c r="A117" s="325"/>
      <c r="B117" s="10">
        <v>5</v>
      </c>
      <c r="C117" s="11" t="s">
        <v>496</v>
      </c>
      <c r="D117" s="11" t="s">
        <v>11</v>
      </c>
      <c r="E117" s="123">
        <v>51.6</v>
      </c>
      <c r="F117" s="124"/>
      <c r="G117" s="12">
        <f t="shared" si="8"/>
        <v>9030</v>
      </c>
      <c r="H117" s="13">
        <f t="shared" si="7"/>
        <v>103.2</v>
      </c>
      <c r="I117" s="14">
        <f t="shared" si="9"/>
        <v>9133.2000000000007</v>
      </c>
      <c r="J117" s="410"/>
      <c r="L117" s="497"/>
    </row>
    <row r="118" spans="1:13" x14ac:dyDescent="0.2">
      <c r="A118" s="325"/>
      <c r="B118" s="16">
        <v>2</v>
      </c>
      <c r="C118" s="17" t="s">
        <v>142</v>
      </c>
      <c r="D118" s="17" t="s">
        <v>11</v>
      </c>
      <c r="E118" s="116">
        <v>6.8</v>
      </c>
      <c r="F118" s="150"/>
      <c r="G118" s="12">
        <f t="shared" si="8"/>
        <v>476</v>
      </c>
      <c r="H118" s="13">
        <f t="shared" si="7"/>
        <v>13.6</v>
      </c>
      <c r="I118" s="14">
        <f t="shared" si="9"/>
        <v>489.6</v>
      </c>
      <c r="J118" s="410"/>
      <c r="L118" s="497"/>
    </row>
    <row r="119" spans="1:13" x14ac:dyDescent="0.2">
      <c r="A119" s="325"/>
      <c r="B119" s="10">
        <v>5</v>
      </c>
      <c r="C119" s="11" t="s">
        <v>482</v>
      </c>
      <c r="D119" s="11" t="s">
        <v>327</v>
      </c>
      <c r="E119" s="123">
        <v>5.0999999999999996</v>
      </c>
      <c r="F119" s="124"/>
      <c r="G119" s="12">
        <f t="shared" si="8"/>
        <v>892.5</v>
      </c>
      <c r="H119" s="13">
        <f t="shared" si="7"/>
        <v>10.199999999999999</v>
      </c>
      <c r="I119" s="14">
        <f t="shared" si="9"/>
        <v>902.7</v>
      </c>
      <c r="J119" s="410"/>
      <c r="L119" s="497"/>
    </row>
    <row r="120" spans="1:13" x14ac:dyDescent="0.2">
      <c r="A120" s="325"/>
      <c r="B120" s="10">
        <v>5</v>
      </c>
      <c r="C120" s="11" t="s">
        <v>496</v>
      </c>
      <c r="D120" s="11" t="s">
        <v>11</v>
      </c>
      <c r="E120" s="123">
        <v>51.6</v>
      </c>
      <c r="F120" s="124"/>
      <c r="G120" s="12">
        <f t="shared" si="8"/>
        <v>9030</v>
      </c>
      <c r="H120" s="13">
        <f t="shared" si="7"/>
        <v>103.2</v>
      </c>
      <c r="I120" s="14">
        <f t="shared" si="9"/>
        <v>9133.2000000000007</v>
      </c>
      <c r="J120" s="410"/>
      <c r="L120" s="497"/>
    </row>
    <row r="121" spans="1:13" x14ac:dyDescent="0.2">
      <c r="A121" s="325"/>
      <c r="B121" s="10">
        <v>5</v>
      </c>
      <c r="C121" s="11" t="s">
        <v>490</v>
      </c>
      <c r="D121" s="11" t="s">
        <v>327</v>
      </c>
      <c r="E121" s="123">
        <v>3.5</v>
      </c>
      <c r="F121" s="124"/>
      <c r="G121" s="12">
        <f t="shared" si="8"/>
        <v>612.5</v>
      </c>
      <c r="H121" s="13">
        <f t="shared" si="7"/>
        <v>7</v>
      </c>
      <c r="I121" s="14">
        <f t="shared" si="9"/>
        <v>619.5</v>
      </c>
      <c r="J121" s="410"/>
      <c r="L121" s="497"/>
    </row>
    <row r="122" spans="1:13" x14ac:dyDescent="0.2">
      <c r="A122" s="325"/>
      <c r="B122" s="16">
        <v>2</v>
      </c>
      <c r="C122" s="17" t="s">
        <v>142</v>
      </c>
      <c r="D122" s="17" t="s">
        <v>11</v>
      </c>
      <c r="E122" s="116">
        <v>7.9</v>
      </c>
      <c r="F122" s="150"/>
      <c r="G122" s="12">
        <f t="shared" si="8"/>
        <v>553</v>
      </c>
      <c r="H122" s="13">
        <f t="shared" si="7"/>
        <v>15.8</v>
      </c>
      <c r="I122" s="14">
        <f t="shared" si="9"/>
        <v>568.79999999999995</v>
      </c>
      <c r="J122" s="410"/>
      <c r="L122" s="497"/>
    </row>
    <row r="123" spans="1:13" x14ac:dyDescent="0.2">
      <c r="A123" s="325"/>
      <c r="B123" s="10">
        <v>5</v>
      </c>
      <c r="C123" s="11" t="s">
        <v>496</v>
      </c>
      <c r="D123" s="11" t="s">
        <v>11</v>
      </c>
      <c r="E123" s="123">
        <v>51.6</v>
      </c>
      <c r="F123" s="124"/>
      <c r="G123" s="12">
        <f t="shared" si="8"/>
        <v>9030</v>
      </c>
      <c r="H123" s="13">
        <f t="shared" si="7"/>
        <v>103.2</v>
      </c>
      <c r="I123" s="14">
        <f t="shared" si="9"/>
        <v>9133.2000000000007</v>
      </c>
      <c r="J123" s="410"/>
      <c r="L123" s="497"/>
    </row>
    <row r="124" spans="1:13" x14ac:dyDescent="0.2">
      <c r="A124" s="325"/>
      <c r="B124" s="21"/>
      <c r="C124" s="22" t="s">
        <v>494</v>
      </c>
      <c r="D124" s="22" t="s">
        <v>8</v>
      </c>
      <c r="E124" s="148" t="s">
        <v>8</v>
      </c>
      <c r="F124" s="149">
        <v>251.3</v>
      </c>
      <c r="G124" s="12"/>
      <c r="I124" s="14"/>
      <c r="J124" s="410">
        <f>F124*14</f>
        <v>3518.2000000000003</v>
      </c>
      <c r="L124" s="497"/>
    </row>
    <row r="125" spans="1:13" x14ac:dyDescent="0.2">
      <c r="A125" s="325"/>
      <c r="B125" s="48"/>
      <c r="C125" s="65" t="s">
        <v>20</v>
      </c>
      <c r="D125" s="23"/>
      <c r="E125" s="81">
        <f>SUM(E71:E123)</f>
        <v>1300.1999999999994</v>
      </c>
      <c r="F125" s="82">
        <f>SUM(F71:F124)</f>
        <v>612.20000000000005</v>
      </c>
      <c r="G125" s="12"/>
      <c r="I125" s="14"/>
      <c r="J125" s="410"/>
      <c r="L125" s="497"/>
    </row>
    <row r="126" spans="1:13" s="303" customFormat="1" x14ac:dyDescent="0.2">
      <c r="A126" s="325"/>
      <c r="B126" s="307"/>
      <c r="C126" s="305"/>
      <c r="D126" s="308"/>
      <c r="E126" s="81"/>
      <c r="F126" s="82"/>
      <c r="G126" s="12"/>
      <c r="H126" s="13"/>
      <c r="I126" s="14"/>
      <c r="J126" s="410"/>
      <c r="L126" s="497"/>
      <c r="M126" s="481"/>
    </row>
    <row r="127" spans="1:13" s="303" customFormat="1" ht="12.75" customHeight="1" x14ac:dyDescent="0.2">
      <c r="A127" s="325"/>
      <c r="B127" s="867" t="s">
        <v>21</v>
      </c>
      <c r="C127" s="868"/>
      <c r="D127" s="868"/>
      <c r="E127" s="868"/>
      <c r="F127" s="869"/>
      <c r="G127" s="12"/>
      <c r="H127" s="13"/>
      <c r="I127" s="14"/>
      <c r="J127" s="410"/>
      <c r="L127" s="497"/>
      <c r="M127" s="481"/>
    </row>
    <row r="128" spans="1:13" s="303" customFormat="1" ht="11.25" customHeight="1" x14ac:dyDescent="0.2">
      <c r="A128" s="325"/>
      <c r="B128" s="867" t="s">
        <v>64</v>
      </c>
      <c r="C128" s="868"/>
      <c r="D128" s="868"/>
      <c r="E128" s="868"/>
      <c r="F128" s="869"/>
      <c r="G128" s="12"/>
      <c r="H128" s="13"/>
      <c r="I128" s="14"/>
      <c r="J128" s="410"/>
      <c r="K128" s="15"/>
      <c r="L128" s="497"/>
      <c r="M128" s="481"/>
    </row>
    <row r="129" spans="1:13" s="303" customFormat="1" ht="27.75" customHeight="1" x14ac:dyDescent="0.2">
      <c r="A129" s="325"/>
      <c r="B129" s="867" t="s">
        <v>85</v>
      </c>
      <c r="C129" s="868"/>
      <c r="D129" s="868"/>
      <c r="E129" s="868"/>
      <c r="F129" s="869"/>
      <c r="G129" s="12"/>
      <c r="H129" s="13"/>
      <c r="I129" s="14"/>
      <c r="J129" s="410"/>
      <c r="K129" s="15"/>
      <c r="L129" s="497"/>
      <c r="M129" s="481"/>
    </row>
    <row r="130" spans="1:13" s="303" customFormat="1" ht="11.25" customHeight="1" x14ac:dyDescent="0.2">
      <c r="A130" s="324"/>
      <c r="B130" s="921" t="s">
        <v>230</v>
      </c>
      <c r="C130" s="922"/>
      <c r="D130" s="922"/>
      <c r="E130" s="922"/>
      <c r="F130" s="923"/>
      <c r="G130" s="12"/>
      <c r="H130" s="13"/>
      <c r="I130" s="14"/>
      <c r="J130" s="410"/>
      <c r="K130" s="15"/>
      <c r="L130" s="497"/>
      <c r="M130" s="481"/>
    </row>
    <row r="131" spans="1:13" s="303" customFormat="1" ht="11.25" customHeight="1" x14ac:dyDescent="0.2">
      <c r="A131" s="324"/>
      <c r="B131" s="296"/>
      <c r="C131" s="297"/>
      <c r="D131" s="297"/>
      <c r="E131" s="297"/>
      <c r="F131" s="298"/>
      <c r="G131" s="12"/>
      <c r="H131" s="13"/>
      <c r="I131" s="14"/>
      <c r="J131" s="410"/>
      <c r="K131" s="15"/>
      <c r="L131" s="497"/>
      <c r="M131" s="481"/>
    </row>
    <row r="132" spans="1:13" s="303" customFormat="1" ht="12.75" customHeight="1" x14ac:dyDescent="0.2">
      <c r="A132" s="325"/>
      <c r="B132" s="867" t="s">
        <v>25</v>
      </c>
      <c r="C132" s="868"/>
      <c r="D132" s="868"/>
      <c r="E132" s="868"/>
      <c r="F132" s="869"/>
      <c r="G132" s="12"/>
      <c r="H132" s="13"/>
      <c r="I132" s="14"/>
      <c r="J132" s="410"/>
      <c r="L132" s="497"/>
      <c r="M132" s="481"/>
    </row>
    <row r="133" spans="1:13" s="303" customFormat="1" ht="12.75" customHeight="1" x14ac:dyDescent="0.2">
      <c r="A133" s="325"/>
      <c r="B133" s="908" t="s">
        <v>332</v>
      </c>
      <c r="C133" s="911"/>
      <c r="D133" s="911"/>
      <c r="E133" s="911"/>
      <c r="F133" s="912"/>
      <c r="G133" s="12"/>
      <c r="H133" s="13"/>
      <c r="I133" s="14"/>
      <c r="J133" s="410"/>
      <c r="L133" s="497"/>
      <c r="M133" s="481"/>
    </row>
    <row r="134" spans="1:13" s="303" customFormat="1" ht="12.75" customHeight="1" x14ac:dyDescent="0.2">
      <c r="A134" s="69"/>
      <c r="B134" s="873" t="s">
        <v>876</v>
      </c>
      <c r="C134" s="874"/>
      <c r="D134" s="874"/>
      <c r="E134" s="874"/>
      <c r="F134" s="875"/>
      <c r="G134" s="12"/>
      <c r="H134" s="13"/>
      <c r="I134" s="14"/>
      <c r="J134" s="410"/>
      <c r="L134" s="497"/>
      <c r="M134" s="481"/>
    </row>
    <row r="135" spans="1:13" s="303" customFormat="1" x14ac:dyDescent="0.2">
      <c r="A135" s="325"/>
      <c r="B135" s="307"/>
      <c r="C135" s="305"/>
      <c r="D135" s="308"/>
      <c r="E135" s="81"/>
      <c r="F135" s="82"/>
      <c r="G135" s="12"/>
      <c r="H135" s="13"/>
      <c r="I135" s="14"/>
      <c r="J135" s="410"/>
      <c r="L135" s="497"/>
      <c r="M135" s="481"/>
    </row>
    <row r="136" spans="1:13" s="303" customFormat="1" x14ac:dyDescent="0.2">
      <c r="A136" s="325"/>
      <c r="B136" s="221"/>
      <c r="C136" s="222"/>
      <c r="D136" s="223"/>
      <c r="E136" s="224"/>
      <c r="F136" s="225"/>
      <c r="G136" s="12"/>
      <c r="H136" s="13"/>
      <c r="I136" s="14"/>
      <c r="J136" s="410"/>
      <c r="L136" s="497"/>
      <c r="M136" s="481"/>
    </row>
    <row r="137" spans="1:13" s="303" customFormat="1" ht="22.5" x14ac:dyDescent="0.2">
      <c r="A137" s="325"/>
      <c r="B137" s="337" t="s">
        <v>932</v>
      </c>
      <c r="C137" s="331"/>
      <c r="D137" s="331"/>
      <c r="E137" s="331" t="s">
        <v>775</v>
      </c>
      <c r="F137" s="331" t="s">
        <v>415</v>
      </c>
      <c r="J137" s="412"/>
      <c r="L137" s="497"/>
      <c r="M137" s="481"/>
    </row>
    <row r="138" spans="1:13" ht="22.5" x14ac:dyDescent="0.2">
      <c r="A138" s="324"/>
      <c r="B138" s="338">
        <f>115*5*35</f>
        <v>20125</v>
      </c>
      <c r="C138" s="339" t="s">
        <v>877</v>
      </c>
      <c r="D138" s="339" t="s">
        <v>416</v>
      </c>
      <c r="E138" s="380">
        <v>0.6</v>
      </c>
      <c r="F138" s="440">
        <f>B138*E138</f>
        <v>12075</v>
      </c>
      <c r="G138" s="12"/>
      <c r="I138" s="14"/>
      <c r="J138" s="410"/>
      <c r="L138" s="497"/>
      <c r="M138" s="483">
        <f>F138</f>
        <v>12075</v>
      </c>
    </row>
    <row r="139" spans="1:13" x14ac:dyDescent="0.2">
      <c r="A139" s="325"/>
      <c r="B139" s="55"/>
      <c r="C139" s="56"/>
      <c r="D139" s="56"/>
      <c r="E139" s="56"/>
      <c r="F139" s="57"/>
      <c r="G139" s="12"/>
      <c r="I139" s="14"/>
      <c r="J139" s="410"/>
      <c r="L139" s="497"/>
    </row>
    <row r="140" spans="1:13" s="26" customFormat="1" x14ac:dyDescent="0.2">
      <c r="A140" s="326"/>
      <c r="B140" s="938"/>
      <c r="C140" s="938"/>
      <c r="D140" s="938"/>
      <c r="E140" s="938"/>
      <c r="F140" s="938"/>
      <c r="G140" s="29"/>
      <c r="H140" s="30"/>
      <c r="I140" s="31"/>
      <c r="J140" s="409"/>
      <c r="L140" s="496"/>
      <c r="M140" s="480"/>
    </row>
    <row r="141" spans="1:13" ht="38.25" customHeight="1" x14ac:dyDescent="0.2">
      <c r="A141" s="6"/>
      <c r="B141" s="7" t="s">
        <v>748</v>
      </c>
      <c r="C141" s="888" t="s">
        <v>905</v>
      </c>
      <c r="D141" s="888"/>
      <c r="E141" s="888"/>
      <c r="F141" s="889"/>
      <c r="G141" s="12"/>
      <c r="I141" s="14"/>
      <c r="J141" s="410"/>
      <c r="L141" s="497"/>
    </row>
    <row r="142" spans="1:13" x14ac:dyDescent="0.2">
      <c r="A142" s="325"/>
      <c r="B142" s="152"/>
      <c r="C142" s="59" t="s">
        <v>133</v>
      </c>
      <c r="D142" s="22" t="s">
        <v>8</v>
      </c>
      <c r="E142" s="60" t="s">
        <v>8</v>
      </c>
      <c r="F142" s="61" t="s">
        <v>8</v>
      </c>
      <c r="G142" s="12"/>
      <c r="I142" s="14"/>
      <c r="J142" s="410"/>
      <c r="L142" s="497"/>
    </row>
    <row r="143" spans="1:13" ht="45" x14ac:dyDescent="0.2">
      <c r="A143" s="325"/>
      <c r="B143" s="153">
        <v>1</v>
      </c>
      <c r="C143" s="19" t="s">
        <v>497</v>
      </c>
      <c r="D143" s="19" t="s">
        <v>498</v>
      </c>
      <c r="E143" s="20">
        <v>200</v>
      </c>
      <c r="F143" s="154" t="s">
        <v>8</v>
      </c>
      <c r="G143" s="12">
        <f>B143*E143*35</f>
        <v>7000</v>
      </c>
      <c r="H143" s="13">
        <f>E143*2</f>
        <v>400</v>
      </c>
      <c r="I143" s="14">
        <f>SUM(G143:H143)</f>
        <v>7400</v>
      </c>
      <c r="J143" s="410"/>
      <c r="K143" s="15">
        <f>SUM(I143:J177)</f>
        <v>117650.42500000003</v>
      </c>
      <c r="L143" s="496">
        <f>K143*J$905</f>
        <v>7495.7311462685338</v>
      </c>
    </row>
    <row r="144" spans="1:13" x14ac:dyDescent="0.2">
      <c r="A144" s="325"/>
      <c r="B144" s="152"/>
      <c r="C144" s="22" t="s">
        <v>499</v>
      </c>
      <c r="D144" s="22" t="s">
        <v>8</v>
      </c>
      <c r="E144" s="148" t="s">
        <v>8</v>
      </c>
      <c r="F144" s="149">
        <v>30.02</v>
      </c>
      <c r="G144" s="12"/>
      <c r="I144" s="14"/>
      <c r="J144" s="410">
        <f>F144*8</f>
        <v>240.16</v>
      </c>
      <c r="L144" s="497"/>
    </row>
    <row r="145" spans="1:12" x14ac:dyDescent="0.2">
      <c r="A145" s="325"/>
      <c r="B145" s="155">
        <v>5</v>
      </c>
      <c r="C145" s="35" t="s">
        <v>227</v>
      </c>
      <c r="D145" s="35" t="s">
        <v>88</v>
      </c>
      <c r="E145" s="79">
        <v>10.75</v>
      </c>
      <c r="F145" s="80">
        <v>3.3</v>
      </c>
      <c r="G145" s="12">
        <f t="shared" ref="G145:G177" si="10">B145*E145*35</f>
        <v>1881.25</v>
      </c>
      <c r="H145" s="13">
        <f t="shared" ref="H145:H177" si="11">E145*2</f>
        <v>21.5</v>
      </c>
      <c r="I145" s="14">
        <f t="shared" ref="I145:I177" si="12">SUM(G145:H145)</f>
        <v>1902.75</v>
      </c>
      <c r="J145" s="410">
        <f t="shared" ref="J145:J177" si="13">F145*8</f>
        <v>26.4</v>
      </c>
      <c r="L145" s="497"/>
    </row>
    <row r="146" spans="1:12" x14ac:dyDescent="0.2">
      <c r="A146" s="325"/>
      <c r="B146" s="155">
        <v>5</v>
      </c>
      <c r="C146" s="35" t="s">
        <v>129</v>
      </c>
      <c r="D146" s="35" t="s">
        <v>500</v>
      </c>
      <c r="E146" s="79">
        <v>2.93</v>
      </c>
      <c r="F146" s="80">
        <v>5.6</v>
      </c>
      <c r="G146" s="12">
        <f t="shared" si="10"/>
        <v>512.75</v>
      </c>
      <c r="H146" s="13">
        <f t="shared" si="11"/>
        <v>5.86</v>
      </c>
      <c r="I146" s="14">
        <f t="shared" si="12"/>
        <v>518.61</v>
      </c>
      <c r="J146" s="410">
        <f t="shared" si="13"/>
        <v>44.8</v>
      </c>
      <c r="L146" s="497"/>
    </row>
    <row r="147" spans="1:12" x14ac:dyDescent="0.2">
      <c r="A147" s="325"/>
      <c r="B147" s="155">
        <v>5</v>
      </c>
      <c r="C147" s="35" t="s">
        <v>44</v>
      </c>
      <c r="D147" s="35" t="s">
        <v>88</v>
      </c>
      <c r="E147" s="79">
        <v>10.6</v>
      </c>
      <c r="F147" s="80">
        <v>21.73</v>
      </c>
      <c r="G147" s="12">
        <f t="shared" si="10"/>
        <v>1855</v>
      </c>
      <c r="H147" s="13">
        <f t="shared" si="11"/>
        <v>21.2</v>
      </c>
      <c r="I147" s="14">
        <f t="shared" si="12"/>
        <v>1876.2</v>
      </c>
      <c r="J147" s="410">
        <f t="shared" si="13"/>
        <v>173.84</v>
      </c>
      <c r="L147" s="497"/>
    </row>
    <row r="148" spans="1:12" x14ac:dyDescent="0.2">
      <c r="A148" s="325"/>
      <c r="B148" s="155">
        <v>5</v>
      </c>
      <c r="C148" s="35" t="s">
        <v>116</v>
      </c>
      <c r="D148" s="35" t="s">
        <v>88</v>
      </c>
      <c r="E148" s="79">
        <v>33.74</v>
      </c>
      <c r="F148" s="80" t="s">
        <v>8</v>
      </c>
      <c r="G148" s="12">
        <f t="shared" si="10"/>
        <v>5904.5000000000009</v>
      </c>
      <c r="H148" s="13">
        <f t="shared" si="11"/>
        <v>67.48</v>
      </c>
      <c r="I148" s="14">
        <f t="shared" si="12"/>
        <v>5971.9800000000005</v>
      </c>
      <c r="J148" s="410"/>
      <c r="L148" s="497"/>
    </row>
    <row r="149" spans="1:12" x14ac:dyDescent="0.2">
      <c r="A149" s="325"/>
      <c r="B149" s="156">
        <v>2</v>
      </c>
      <c r="C149" s="17" t="s">
        <v>152</v>
      </c>
      <c r="D149" s="17" t="s">
        <v>88</v>
      </c>
      <c r="E149" s="116">
        <v>19.27</v>
      </c>
      <c r="F149" s="150">
        <v>15.4</v>
      </c>
      <c r="G149" s="12">
        <f t="shared" si="10"/>
        <v>1348.8999999999999</v>
      </c>
      <c r="H149" s="13">
        <f t="shared" si="11"/>
        <v>38.54</v>
      </c>
      <c r="I149" s="14">
        <f t="shared" si="12"/>
        <v>1387.4399999999998</v>
      </c>
      <c r="J149" s="410">
        <f t="shared" si="13"/>
        <v>123.2</v>
      </c>
      <c r="L149" s="497"/>
    </row>
    <row r="150" spans="1:12" x14ac:dyDescent="0.2">
      <c r="A150" s="325"/>
      <c r="B150" s="155">
        <v>5</v>
      </c>
      <c r="C150" s="35" t="s">
        <v>501</v>
      </c>
      <c r="D150" s="35" t="s">
        <v>327</v>
      </c>
      <c r="E150" s="79">
        <v>10.86</v>
      </c>
      <c r="F150" s="80" t="s">
        <v>8</v>
      </c>
      <c r="G150" s="12">
        <f t="shared" si="10"/>
        <v>1900.5</v>
      </c>
      <c r="H150" s="13">
        <f t="shared" si="11"/>
        <v>21.72</v>
      </c>
      <c r="I150" s="14">
        <f t="shared" si="12"/>
        <v>1922.22</v>
      </c>
      <c r="J150" s="410"/>
      <c r="L150" s="497"/>
    </row>
    <row r="151" spans="1:12" x14ac:dyDescent="0.2">
      <c r="A151" s="325"/>
      <c r="B151" s="155">
        <v>5</v>
      </c>
      <c r="C151" s="35" t="s">
        <v>502</v>
      </c>
      <c r="D151" s="35" t="s">
        <v>213</v>
      </c>
      <c r="E151" s="79">
        <v>15.12</v>
      </c>
      <c r="F151" s="80" t="s">
        <v>8</v>
      </c>
      <c r="G151" s="12">
        <f t="shared" si="10"/>
        <v>2646</v>
      </c>
      <c r="H151" s="13">
        <f t="shared" si="11"/>
        <v>30.24</v>
      </c>
      <c r="I151" s="14">
        <f t="shared" si="12"/>
        <v>2676.24</v>
      </c>
      <c r="J151" s="410"/>
      <c r="L151" s="497"/>
    </row>
    <row r="152" spans="1:12" x14ac:dyDescent="0.2">
      <c r="A152" s="325"/>
      <c r="B152" s="155">
        <v>5</v>
      </c>
      <c r="C152" s="35" t="s">
        <v>142</v>
      </c>
      <c r="D152" s="35" t="s">
        <v>327</v>
      </c>
      <c r="E152" s="79">
        <v>10.57</v>
      </c>
      <c r="F152" s="80">
        <v>0.56999999999999995</v>
      </c>
      <c r="G152" s="12">
        <f t="shared" si="10"/>
        <v>1849.75</v>
      </c>
      <c r="H152" s="13">
        <f t="shared" si="11"/>
        <v>21.14</v>
      </c>
      <c r="I152" s="14">
        <f t="shared" si="12"/>
        <v>1870.89</v>
      </c>
      <c r="J152" s="410">
        <f t="shared" si="13"/>
        <v>4.5599999999999996</v>
      </c>
      <c r="L152" s="497"/>
    </row>
    <row r="153" spans="1:12" x14ac:dyDescent="0.2">
      <c r="A153" s="325"/>
      <c r="B153" s="155">
        <v>5</v>
      </c>
      <c r="C153" s="35" t="s">
        <v>503</v>
      </c>
      <c r="D153" s="35" t="s">
        <v>327</v>
      </c>
      <c r="E153" s="79">
        <v>8.8800000000000008</v>
      </c>
      <c r="F153" s="80">
        <v>0.23</v>
      </c>
      <c r="G153" s="12">
        <f t="shared" si="10"/>
        <v>1554.0000000000002</v>
      </c>
      <c r="H153" s="13">
        <f t="shared" si="11"/>
        <v>17.760000000000002</v>
      </c>
      <c r="I153" s="14">
        <f t="shared" si="12"/>
        <v>1571.7600000000002</v>
      </c>
      <c r="J153" s="410">
        <f t="shared" si="13"/>
        <v>1.84</v>
      </c>
      <c r="L153" s="497"/>
    </row>
    <row r="154" spans="1:12" x14ac:dyDescent="0.2">
      <c r="A154" s="325"/>
      <c r="B154" s="155">
        <v>5</v>
      </c>
      <c r="C154" s="35" t="s">
        <v>501</v>
      </c>
      <c r="D154" s="35" t="s">
        <v>327</v>
      </c>
      <c r="E154" s="79">
        <v>3.62</v>
      </c>
      <c r="F154" s="80">
        <v>3.45</v>
      </c>
      <c r="G154" s="12">
        <f t="shared" si="10"/>
        <v>633.5</v>
      </c>
      <c r="H154" s="13">
        <f t="shared" si="11"/>
        <v>7.24</v>
      </c>
      <c r="I154" s="14">
        <f t="shared" si="12"/>
        <v>640.74</v>
      </c>
      <c r="J154" s="410">
        <f t="shared" si="13"/>
        <v>27.6</v>
      </c>
      <c r="L154" s="497"/>
    </row>
    <row r="155" spans="1:12" x14ac:dyDescent="0.2">
      <c r="A155" s="325"/>
      <c r="B155" s="155">
        <v>5</v>
      </c>
      <c r="C155" s="35" t="s">
        <v>504</v>
      </c>
      <c r="D155" s="35" t="s">
        <v>327</v>
      </c>
      <c r="E155" s="79">
        <v>5.19</v>
      </c>
      <c r="F155" s="80" t="s">
        <v>8</v>
      </c>
      <c r="G155" s="12">
        <f t="shared" si="10"/>
        <v>908.25000000000011</v>
      </c>
      <c r="H155" s="13">
        <f t="shared" si="11"/>
        <v>10.38</v>
      </c>
      <c r="I155" s="14">
        <f t="shared" si="12"/>
        <v>918.63000000000011</v>
      </c>
      <c r="J155" s="410"/>
      <c r="L155" s="497"/>
    </row>
    <row r="156" spans="1:12" x14ac:dyDescent="0.2">
      <c r="A156" s="325"/>
      <c r="B156" s="155">
        <v>5</v>
      </c>
      <c r="C156" s="35" t="s">
        <v>413</v>
      </c>
      <c r="D156" s="35" t="s">
        <v>327</v>
      </c>
      <c r="E156" s="79">
        <v>27.78</v>
      </c>
      <c r="F156" s="80">
        <v>1.69</v>
      </c>
      <c r="G156" s="12">
        <f t="shared" si="10"/>
        <v>4861.5</v>
      </c>
      <c r="H156" s="13">
        <f t="shared" si="11"/>
        <v>55.56</v>
      </c>
      <c r="I156" s="14">
        <f t="shared" si="12"/>
        <v>4917.0600000000004</v>
      </c>
      <c r="J156" s="410">
        <f t="shared" si="13"/>
        <v>13.52</v>
      </c>
      <c r="L156" s="497"/>
    </row>
    <row r="157" spans="1:12" x14ac:dyDescent="0.2">
      <c r="A157" s="325"/>
      <c r="B157" s="155">
        <v>5</v>
      </c>
      <c r="C157" s="35" t="s">
        <v>505</v>
      </c>
      <c r="D157" s="35" t="s">
        <v>88</v>
      </c>
      <c r="E157" s="79">
        <v>49.85</v>
      </c>
      <c r="F157" s="80">
        <v>9.33</v>
      </c>
      <c r="G157" s="12">
        <f t="shared" si="10"/>
        <v>8723.75</v>
      </c>
      <c r="H157" s="13">
        <f t="shared" si="11"/>
        <v>99.7</v>
      </c>
      <c r="I157" s="14">
        <f t="shared" si="12"/>
        <v>8823.4500000000007</v>
      </c>
      <c r="J157" s="410">
        <f t="shared" si="13"/>
        <v>74.64</v>
      </c>
      <c r="L157" s="497"/>
    </row>
    <row r="158" spans="1:12" x14ac:dyDescent="0.2">
      <c r="A158" s="325"/>
      <c r="B158" s="155">
        <v>5</v>
      </c>
      <c r="C158" s="35" t="s">
        <v>44</v>
      </c>
      <c r="D158" s="35" t="s">
        <v>88</v>
      </c>
      <c r="E158" s="79">
        <v>33.22</v>
      </c>
      <c r="F158" s="80">
        <v>2.5</v>
      </c>
      <c r="G158" s="12">
        <f t="shared" si="10"/>
        <v>5813.5</v>
      </c>
      <c r="H158" s="13">
        <f t="shared" si="11"/>
        <v>66.44</v>
      </c>
      <c r="I158" s="14">
        <f t="shared" si="12"/>
        <v>5879.94</v>
      </c>
      <c r="J158" s="410">
        <f t="shared" si="13"/>
        <v>20</v>
      </c>
      <c r="L158" s="497"/>
    </row>
    <row r="159" spans="1:12" x14ac:dyDescent="0.2">
      <c r="A159" s="325"/>
      <c r="B159" s="155"/>
      <c r="C159" s="157" t="s">
        <v>218</v>
      </c>
      <c r="D159" s="35" t="s">
        <v>8</v>
      </c>
      <c r="E159" s="79" t="s">
        <v>8</v>
      </c>
      <c r="F159" s="80" t="s">
        <v>8</v>
      </c>
      <c r="G159" s="12"/>
      <c r="I159" s="14"/>
      <c r="J159" s="410"/>
      <c r="L159" s="497"/>
    </row>
    <row r="160" spans="1:12" x14ac:dyDescent="0.2">
      <c r="A160" s="325"/>
      <c r="B160" s="155">
        <v>5</v>
      </c>
      <c r="C160" s="35" t="s">
        <v>505</v>
      </c>
      <c r="D160" s="35" t="s">
        <v>88</v>
      </c>
      <c r="E160" s="79">
        <v>52.07</v>
      </c>
      <c r="F160" s="80">
        <v>6.8</v>
      </c>
      <c r="G160" s="12">
        <f t="shared" si="10"/>
        <v>9112.25</v>
      </c>
      <c r="H160" s="13">
        <f t="shared" si="11"/>
        <v>104.14</v>
      </c>
      <c r="I160" s="14">
        <f t="shared" si="12"/>
        <v>9216.39</v>
      </c>
      <c r="J160" s="410">
        <f t="shared" si="13"/>
        <v>54.4</v>
      </c>
      <c r="L160" s="497"/>
    </row>
    <row r="161" spans="1:12" x14ac:dyDescent="0.2">
      <c r="A161" s="325"/>
      <c r="B161" s="155">
        <v>5</v>
      </c>
      <c r="C161" s="35" t="s">
        <v>505</v>
      </c>
      <c r="D161" s="35" t="s">
        <v>88</v>
      </c>
      <c r="E161" s="79">
        <v>42.17</v>
      </c>
      <c r="F161" s="80">
        <v>5.49</v>
      </c>
      <c r="G161" s="12">
        <f t="shared" si="10"/>
        <v>7379.7500000000009</v>
      </c>
      <c r="H161" s="13">
        <f t="shared" si="11"/>
        <v>84.34</v>
      </c>
      <c r="I161" s="14">
        <f t="shared" si="12"/>
        <v>7464.0900000000011</v>
      </c>
      <c r="J161" s="410">
        <f t="shared" si="13"/>
        <v>43.92</v>
      </c>
      <c r="L161" s="497"/>
    </row>
    <row r="162" spans="1:12" x14ac:dyDescent="0.2">
      <c r="A162" s="325"/>
      <c r="B162" s="155">
        <v>5</v>
      </c>
      <c r="C162" s="35" t="s">
        <v>505</v>
      </c>
      <c r="D162" s="35" t="s">
        <v>88</v>
      </c>
      <c r="E162" s="79">
        <v>52.64</v>
      </c>
      <c r="F162" s="80">
        <v>7.16</v>
      </c>
      <c r="G162" s="12">
        <f t="shared" si="10"/>
        <v>9212</v>
      </c>
      <c r="H162" s="13">
        <f t="shared" si="11"/>
        <v>105.28</v>
      </c>
      <c r="I162" s="14">
        <f t="shared" si="12"/>
        <v>9317.2800000000007</v>
      </c>
      <c r="J162" s="410">
        <f t="shared" si="13"/>
        <v>57.28</v>
      </c>
      <c r="L162" s="497"/>
    </row>
    <row r="163" spans="1:12" x14ac:dyDescent="0.2">
      <c r="A163" s="325"/>
      <c r="B163" s="155">
        <v>5</v>
      </c>
      <c r="C163" s="35" t="s">
        <v>506</v>
      </c>
      <c r="D163" s="35" t="s">
        <v>213</v>
      </c>
      <c r="E163" s="79">
        <v>15.14</v>
      </c>
      <c r="F163" s="80">
        <v>4.8499999999999996</v>
      </c>
      <c r="G163" s="12">
        <f t="shared" si="10"/>
        <v>2649.5</v>
      </c>
      <c r="H163" s="13">
        <f t="shared" si="11"/>
        <v>30.28</v>
      </c>
      <c r="I163" s="14">
        <f t="shared" si="12"/>
        <v>2679.78</v>
      </c>
      <c r="J163" s="410">
        <f t="shared" si="13"/>
        <v>38.799999999999997</v>
      </c>
      <c r="L163" s="497"/>
    </row>
    <row r="164" spans="1:12" x14ac:dyDescent="0.2">
      <c r="A164" s="325"/>
      <c r="B164" s="155">
        <v>5</v>
      </c>
      <c r="C164" s="35" t="s">
        <v>502</v>
      </c>
      <c r="D164" s="35" t="s">
        <v>213</v>
      </c>
      <c r="E164" s="79">
        <v>15.14</v>
      </c>
      <c r="F164" s="80">
        <v>4.8499999999999996</v>
      </c>
      <c r="G164" s="12">
        <f t="shared" si="10"/>
        <v>2649.5</v>
      </c>
      <c r="H164" s="13">
        <f t="shared" si="11"/>
        <v>30.28</v>
      </c>
      <c r="I164" s="14">
        <f t="shared" si="12"/>
        <v>2679.78</v>
      </c>
      <c r="J164" s="410">
        <f t="shared" si="13"/>
        <v>38.799999999999997</v>
      </c>
      <c r="L164" s="497"/>
    </row>
    <row r="165" spans="1:12" x14ac:dyDescent="0.2">
      <c r="A165" s="325"/>
      <c r="B165" s="155">
        <v>5</v>
      </c>
      <c r="C165" s="35" t="s">
        <v>507</v>
      </c>
      <c r="D165" s="35" t="s">
        <v>88</v>
      </c>
      <c r="E165" s="79">
        <v>49.58</v>
      </c>
      <c r="F165" s="80">
        <v>45</v>
      </c>
      <c r="G165" s="12">
        <f t="shared" si="10"/>
        <v>8676.5</v>
      </c>
      <c r="H165" s="13">
        <f t="shared" si="11"/>
        <v>99.16</v>
      </c>
      <c r="I165" s="14">
        <f t="shared" si="12"/>
        <v>8775.66</v>
      </c>
      <c r="J165" s="410">
        <f t="shared" si="13"/>
        <v>360</v>
      </c>
      <c r="L165" s="497"/>
    </row>
    <row r="166" spans="1:12" ht="22.5" x14ac:dyDescent="0.2">
      <c r="A166" s="325"/>
      <c r="B166" s="155">
        <v>5</v>
      </c>
      <c r="C166" s="35" t="s">
        <v>508</v>
      </c>
      <c r="D166" s="35" t="s">
        <v>500</v>
      </c>
      <c r="E166" s="79">
        <v>3.41</v>
      </c>
      <c r="F166" s="80">
        <v>11.41</v>
      </c>
      <c r="G166" s="12">
        <f t="shared" si="10"/>
        <v>596.75</v>
      </c>
      <c r="H166" s="13">
        <f t="shared" si="11"/>
        <v>6.82</v>
      </c>
      <c r="I166" s="14">
        <f t="shared" si="12"/>
        <v>603.57000000000005</v>
      </c>
      <c r="J166" s="410">
        <f t="shared" si="13"/>
        <v>91.28</v>
      </c>
      <c r="L166" s="497"/>
    </row>
    <row r="167" spans="1:12" x14ac:dyDescent="0.2">
      <c r="A167" s="325"/>
      <c r="B167" s="152"/>
      <c r="C167" s="59" t="s">
        <v>110</v>
      </c>
      <c r="D167" s="22" t="s">
        <v>8</v>
      </c>
      <c r="E167" s="148" t="s">
        <v>8</v>
      </c>
      <c r="F167" s="149" t="s">
        <v>8</v>
      </c>
      <c r="G167" s="12"/>
      <c r="I167" s="14"/>
      <c r="J167" s="410"/>
      <c r="L167" s="497"/>
    </row>
    <row r="168" spans="1:12" x14ac:dyDescent="0.2">
      <c r="A168" s="325"/>
      <c r="B168" s="152">
        <v>0.25</v>
      </c>
      <c r="C168" s="22" t="s">
        <v>509</v>
      </c>
      <c r="D168" s="22" t="s">
        <v>327</v>
      </c>
      <c r="E168" s="148">
        <v>4.74</v>
      </c>
      <c r="F168" s="149">
        <v>1.2</v>
      </c>
      <c r="G168" s="12">
        <f t="shared" si="10"/>
        <v>41.475000000000001</v>
      </c>
      <c r="H168" s="13">
        <f t="shared" si="11"/>
        <v>9.48</v>
      </c>
      <c r="I168" s="14">
        <f t="shared" si="12"/>
        <v>50.954999999999998</v>
      </c>
      <c r="J168" s="410">
        <f>F168*8</f>
        <v>9.6</v>
      </c>
      <c r="L168" s="497"/>
    </row>
    <row r="169" spans="1:12" x14ac:dyDescent="0.2">
      <c r="A169" s="325"/>
      <c r="B169" s="155">
        <v>5</v>
      </c>
      <c r="C169" s="35" t="s">
        <v>505</v>
      </c>
      <c r="D169" s="35" t="s">
        <v>88</v>
      </c>
      <c r="E169" s="79">
        <v>53.63</v>
      </c>
      <c r="F169" s="80">
        <v>28.09</v>
      </c>
      <c r="G169" s="12">
        <f t="shared" si="10"/>
        <v>9385.2500000000018</v>
      </c>
      <c r="H169" s="13">
        <f t="shared" si="11"/>
        <v>107.26</v>
      </c>
      <c r="I169" s="14">
        <f t="shared" si="12"/>
        <v>9492.510000000002</v>
      </c>
      <c r="J169" s="410">
        <f t="shared" si="13"/>
        <v>224.72</v>
      </c>
      <c r="L169" s="497"/>
    </row>
    <row r="170" spans="1:12" x14ac:dyDescent="0.2">
      <c r="A170" s="325"/>
      <c r="B170" s="155">
        <v>5</v>
      </c>
      <c r="C170" s="35" t="s">
        <v>44</v>
      </c>
      <c r="D170" s="35" t="s">
        <v>88</v>
      </c>
      <c r="E170" s="79">
        <v>12.09</v>
      </c>
      <c r="F170" s="80">
        <v>17.54</v>
      </c>
      <c r="G170" s="12">
        <f t="shared" si="10"/>
        <v>2115.75</v>
      </c>
      <c r="H170" s="13">
        <f t="shared" si="11"/>
        <v>24.18</v>
      </c>
      <c r="I170" s="14">
        <f t="shared" si="12"/>
        <v>2139.9299999999998</v>
      </c>
      <c r="J170" s="410">
        <f t="shared" si="13"/>
        <v>140.32</v>
      </c>
      <c r="L170" s="497"/>
    </row>
    <row r="171" spans="1:12" x14ac:dyDescent="0.2">
      <c r="A171" s="325"/>
      <c r="B171" s="155">
        <v>5</v>
      </c>
      <c r="C171" s="35" t="s">
        <v>510</v>
      </c>
      <c r="D171" s="35" t="s">
        <v>88</v>
      </c>
      <c r="E171" s="79">
        <v>15.12</v>
      </c>
      <c r="F171" s="80">
        <v>0.25</v>
      </c>
      <c r="G171" s="12">
        <f t="shared" si="10"/>
        <v>2646</v>
      </c>
      <c r="H171" s="13">
        <f t="shared" si="11"/>
        <v>30.24</v>
      </c>
      <c r="I171" s="14">
        <f t="shared" si="12"/>
        <v>2676.24</v>
      </c>
      <c r="J171" s="410">
        <f t="shared" si="13"/>
        <v>2</v>
      </c>
      <c r="L171" s="497"/>
    </row>
    <row r="172" spans="1:12" x14ac:dyDescent="0.2">
      <c r="A172" s="325"/>
      <c r="B172" s="155">
        <v>5</v>
      </c>
      <c r="C172" s="35" t="s">
        <v>511</v>
      </c>
      <c r="D172" s="35" t="s">
        <v>213</v>
      </c>
      <c r="E172" s="79">
        <v>15.14</v>
      </c>
      <c r="F172" s="80">
        <v>4.8499999999999996</v>
      </c>
      <c r="G172" s="12">
        <f t="shared" si="10"/>
        <v>2649.5</v>
      </c>
      <c r="H172" s="13">
        <f t="shared" si="11"/>
        <v>30.28</v>
      </c>
      <c r="I172" s="14">
        <f t="shared" si="12"/>
        <v>2679.78</v>
      </c>
      <c r="J172" s="410">
        <f t="shared" si="13"/>
        <v>38.799999999999997</v>
      </c>
      <c r="L172" s="497"/>
    </row>
    <row r="173" spans="1:12" ht="22.5" x14ac:dyDescent="0.2">
      <c r="A173" s="325"/>
      <c r="B173" s="155">
        <v>5</v>
      </c>
      <c r="C173" s="35" t="s">
        <v>512</v>
      </c>
      <c r="D173" s="35" t="s">
        <v>88</v>
      </c>
      <c r="E173" s="79">
        <v>20.6</v>
      </c>
      <c r="F173" s="80">
        <v>18.16</v>
      </c>
      <c r="G173" s="12">
        <f t="shared" si="10"/>
        <v>3605</v>
      </c>
      <c r="H173" s="13">
        <f t="shared" si="11"/>
        <v>41.2</v>
      </c>
      <c r="I173" s="14">
        <f t="shared" si="12"/>
        <v>3646.2</v>
      </c>
      <c r="J173" s="410">
        <f t="shared" si="13"/>
        <v>145.28</v>
      </c>
      <c r="L173" s="497"/>
    </row>
    <row r="174" spans="1:12" ht="22.5" x14ac:dyDescent="0.2">
      <c r="A174" s="325"/>
      <c r="B174" s="155">
        <v>5</v>
      </c>
      <c r="C174" s="35" t="s">
        <v>513</v>
      </c>
      <c r="D174" s="35" t="s">
        <v>327</v>
      </c>
      <c r="E174" s="79">
        <v>4.67</v>
      </c>
      <c r="F174" s="80">
        <v>12.99</v>
      </c>
      <c r="G174" s="12">
        <f t="shared" si="10"/>
        <v>817.25</v>
      </c>
      <c r="H174" s="13">
        <f t="shared" si="11"/>
        <v>9.34</v>
      </c>
      <c r="I174" s="14">
        <f t="shared" si="12"/>
        <v>826.59</v>
      </c>
      <c r="J174" s="410">
        <f t="shared" si="13"/>
        <v>103.92</v>
      </c>
      <c r="L174" s="497"/>
    </row>
    <row r="175" spans="1:12" ht="22.5" x14ac:dyDescent="0.2">
      <c r="A175" s="325"/>
      <c r="B175" s="155">
        <v>5</v>
      </c>
      <c r="C175" s="35" t="s">
        <v>514</v>
      </c>
      <c r="D175" s="35" t="s">
        <v>515</v>
      </c>
      <c r="E175" s="79">
        <v>20</v>
      </c>
      <c r="F175" s="80">
        <v>4</v>
      </c>
      <c r="G175" s="12">
        <f t="shared" si="10"/>
        <v>3500</v>
      </c>
      <c r="H175" s="13">
        <f t="shared" si="11"/>
        <v>40</v>
      </c>
      <c r="I175" s="14">
        <f t="shared" si="12"/>
        <v>3540</v>
      </c>
      <c r="J175" s="410">
        <f t="shared" si="13"/>
        <v>32</v>
      </c>
      <c r="L175" s="497"/>
    </row>
    <row r="176" spans="1:12" x14ac:dyDescent="0.2">
      <c r="A176" s="325"/>
      <c r="B176" s="155">
        <v>5</v>
      </c>
      <c r="C176" s="35" t="s">
        <v>142</v>
      </c>
      <c r="D176" s="35" t="s">
        <v>327</v>
      </c>
      <c r="E176" s="79">
        <v>4</v>
      </c>
      <c r="F176" s="158" t="s">
        <v>8</v>
      </c>
      <c r="G176" s="12">
        <f t="shared" si="10"/>
        <v>700</v>
      </c>
      <c r="H176" s="13">
        <f t="shared" si="11"/>
        <v>8</v>
      </c>
      <c r="I176" s="14">
        <f t="shared" si="12"/>
        <v>708</v>
      </c>
      <c r="J176" s="410"/>
      <c r="L176" s="497"/>
    </row>
    <row r="177" spans="1:13" ht="22.5" x14ac:dyDescent="0.2">
      <c r="A177" s="325"/>
      <c r="B177" s="153">
        <v>1</v>
      </c>
      <c r="C177" s="19" t="s">
        <v>516</v>
      </c>
      <c r="D177" s="19" t="s">
        <v>327</v>
      </c>
      <c r="E177" s="121">
        <v>20</v>
      </c>
      <c r="F177" s="122">
        <v>0.51</v>
      </c>
      <c r="G177" s="12">
        <f t="shared" si="10"/>
        <v>700</v>
      </c>
      <c r="H177" s="13">
        <f t="shared" si="11"/>
        <v>40</v>
      </c>
      <c r="I177" s="14">
        <f t="shared" si="12"/>
        <v>740</v>
      </c>
      <c r="J177" s="410">
        <f t="shared" si="13"/>
        <v>4.08</v>
      </c>
      <c r="L177" s="497"/>
    </row>
    <row r="178" spans="1:13" x14ac:dyDescent="0.2">
      <c r="A178" s="325"/>
      <c r="B178" s="152"/>
      <c r="C178" s="65" t="s">
        <v>20</v>
      </c>
      <c r="D178" s="23"/>
      <c r="E178" s="81">
        <f>SUM(E143:E177)</f>
        <v>842.52</v>
      </c>
      <c r="F178" s="82">
        <f>SUM(F143:F177)</f>
        <v>266.96999999999991</v>
      </c>
      <c r="G178" s="12"/>
      <c r="I178" s="14"/>
      <c r="J178" s="410"/>
      <c r="L178" s="497"/>
    </row>
    <row r="179" spans="1:13" s="303" customFormat="1" x14ac:dyDescent="0.2">
      <c r="A179" s="325"/>
      <c r="B179" s="152"/>
      <c r="C179" s="305"/>
      <c r="D179" s="308"/>
      <c r="E179" s="81"/>
      <c r="F179" s="82"/>
      <c r="G179" s="12"/>
      <c r="H179" s="13"/>
      <c r="I179" s="14"/>
      <c r="J179" s="410"/>
      <c r="L179" s="497"/>
      <c r="M179" s="481"/>
    </row>
    <row r="180" spans="1:13" s="303" customFormat="1" ht="12.75" customHeight="1" x14ac:dyDescent="0.2">
      <c r="A180" s="325"/>
      <c r="B180" s="867" t="s">
        <v>21</v>
      </c>
      <c r="C180" s="868"/>
      <c r="D180" s="868"/>
      <c r="E180" s="868"/>
      <c r="F180" s="869"/>
      <c r="G180" s="12"/>
      <c r="H180" s="13"/>
      <c r="I180" s="14"/>
      <c r="J180" s="410"/>
      <c r="L180" s="497"/>
      <c r="M180" s="481"/>
    </row>
    <row r="181" spans="1:13" s="303" customFormat="1" ht="11.25" customHeight="1" x14ac:dyDescent="0.2">
      <c r="A181" s="325"/>
      <c r="B181" s="867" t="s">
        <v>64</v>
      </c>
      <c r="C181" s="868"/>
      <c r="D181" s="868"/>
      <c r="E181" s="868"/>
      <c r="F181" s="869"/>
      <c r="G181" s="12"/>
      <c r="H181" s="13"/>
      <c r="I181" s="14"/>
      <c r="J181" s="410"/>
      <c r="K181" s="15"/>
      <c r="L181" s="497"/>
      <c r="M181" s="481"/>
    </row>
    <row r="182" spans="1:13" s="303" customFormat="1" ht="27.75" customHeight="1" x14ac:dyDescent="0.2">
      <c r="A182" s="325"/>
      <c r="B182" s="867" t="s">
        <v>85</v>
      </c>
      <c r="C182" s="868"/>
      <c r="D182" s="868"/>
      <c r="E182" s="868"/>
      <c r="F182" s="869"/>
      <c r="G182" s="12"/>
      <c r="H182" s="13"/>
      <c r="I182" s="14"/>
      <c r="J182" s="410"/>
      <c r="K182" s="15"/>
      <c r="L182" s="497"/>
      <c r="M182" s="481"/>
    </row>
    <row r="183" spans="1:13" s="303" customFormat="1" ht="27.75" customHeight="1" x14ac:dyDescent="0.2">
      <c r="A183" s="325"/>
      <c r="B183" s="867" t="s">
        <v>418</v>
      </c>
      <c r="C183" s="868"/>
      <c r="D183" s="868"/>
      <c r="E183" s="868"/>
      <c r="F183" s="869"/>
      <c r="G183" s="12"/>
      <c r="H183" s="13"/>
      <c r="I183" s="14"/>
      <c r="J183" s="410"/>
      <c r="K183" s="15"/>
      <c r="L183" s="497"/>
      <c r="M183" s="481"/>
    </row>
    <row r="184" spans="1:13" s="303" customFormat="1" ht="11.25" customHeight="1" x14ac:dyDescent="0.2">
      <c r="A184" s="324"/>
      <c r="B184" s="921" t="s">
        <v>230</v>
      </c>
      <c r="C184" s="922"/>
      <c r="D184" s="922"/>
      <c r="E184" s="922"/>
      <c r="F184" s="923"/>
      <c r="G184" s="12"/>
      <c r="H184" s="13"/>
      <c r="I184" s="14"/>
      <c r="J184" s="410"/>
      <c r="L184" s="497"/>
      <c r="M184" s="481"/>
    </row>
    <row r="185" spans="1:13" s="303" customFormat="1" ht="11.25" customHeight="1" x14ac:dyDescent="0.2">
      <c r="A185" s="324"/>
      <c r="B185" s="296"/>
      <c r="C185" s="297"/>
      <c r="D185" s="297"/>
      <c r="E185" s="297"/>
      <c r="F185" s="298"/>
      <c r="G185" s="12"/>
      <c r="H185" s="13"/>
      <c r="I185" s="14"/>
      <c r="J185" s="410"/>
      <c r="L185" s="497"/>
      <c r="M185" s="481"/>
    </row>
    <row r="186" spans="1:13" s="303" customFormat="1" ht="12.75" customHeight="1" x14ac:dyDescent="0.2">
      <c r="A186" s="325"/>
      <c r="B186" s="867" t="s">
        <v>25</v>
      </c>
      <c r="C186" s="868"/>
      <c r="D186" s="868"/>
      <c r="E186" s="868"/>
      <c r="F186" s="869"/>
      <c r="G186" s="12"/>
      <c r="H186" s="13"/>
      <c r="I186" s="14"/>
      <c r="J186" s="410"/>
      <c r="L186" s="497"/>
      <c r="M186" s="481"/>
    </row>
    <row r="187" spans="1:13" s="303" customFormat="1" ht="12.75" customHeight="1" x14ac:dyDescent="0.2">
      <c r="A187" s="325"/>
      <c r="B187" s="908" t="s">
        <v>332</v>
      </c>
      <c r="C187" s="911"/>
      <c r="D187" s="911"/>
      <c r="E187" s="911"/>
      <c r="F187" s="912"/>
      <c r="G187" s="12"/>
      <c r="H187" s="13"/>
      <c r="I187" s="14"/>
      <c r="J187" s="410"/>
      <c r="L187" s="497"/>
      <c r="M187" s="481"/>
    </row>
    <row r="188" spans="1:13" s="303" customFormat="1" ht="12.75" customHeight="1" x14ac:dyDescent="0.2">
      <c r="A188" s="69"/>
      <c r="B188" s="873" t="s">
        <v>419</v>
      </c>
      <c r="C188" s="874"/>
      <c r="D188" s="874"/>
      <c r="E188" s="874"/>
      <c r="F188" s="875"/>
      <c r="G188" s="12"/>
      <c r="H188" s="13"/>
      <c r="I188" s="14"/>
      <c r="J188" s="410"/>
      <c r="L188" s="497"/>
      <c r="M188" s="481"/>
    </row>
    <row r="189" spans="1:13" s="303" customFormat="1" x14ac:dyDescent="0.2">
      <c r="A189" s="69"/>
      <c r="B189" s="336"/>
      <c r="C189" s="222"/>
      <c r="D189" s="223"/>
      <c r="E189" s="224"/>
      <c r="F189" s="225"/>
      <c r="G189" s="12"/>
      <c r="H189" s="13"/>
      <c r="I189" s="14"/>
      <c r="J189" s="410"/>
      <c r="L189" s="497"/>
      <c r="M189" s="481"/>
    </row>
    <row r="190" spans="1:13" s="303" customFormat="1" ht="22.5" x14ac:dyDescent="0.2">
      <c r="A190" s="318"/>
      <c r="B190" s="337" t="s">
        <v>932</v>
      </c>
      <c r="C190" s="331"/>
      <c r="D190" s="331"/>
      <c r="E190" s="331" t="s">
        <v>775</v>
      </c>
      <c r="F190" s="331" t="s">
        <v>415</v>
      </c>
      <c r="G190" s="310"/>
      <c r="J190" s="412"/>
      <c r="L190" s="497"/>
      <c r="M190" s="481"/>
    </row>
    <row r="191" spans="1:13" customFormat="1" ht="22.5" x14ac:dyDescent="0.2">
      <c r="B191" s="338">
        <f xml:space="preserve"> 80 * 5 * 35</f>
        <v>14000</v>
      </c>
      <c r="C191" s="339" t="s">
        <v>848</v>
      </c>
      <c r="D191" s="339" t="s">
        <v>849</v>
      </c>
      <c r="E191" s="380">
        <v>0.6</v>
      </c>
      <c r="F191" s="440">
        <f>B191*E191</f>
        <v>8400</v>
      </c>
      <c r="J191" s="411"/>
      <c r="L191" s="498"/>
      <c r="M191" s="482"/>
    </row>
    <row r="192" spans="1:13" s="303" customFormat="1" ht="22.5" x14ac:dyDescent="0.2">
      <c r="A192" s="318"/>
      <c r="B192" s="338">
        <f>15*5*35</f>
        <v>2625</v>
      </c>
      <c r="C192" s="340" t="s">
        <v>873</v>
      </c>
      <c r="D192" s="339" t="s">
        <v>849</v>
      </c>
      <c r="E192" s="380">
        <v>0.6</v>
      </c>
      <c r="F192" s="440">
        <f t="shared" ref="F192:F194" si="14">B192*E192</f>
        <v>1575</v>
      </c>
      <c r="G192" s="12"/>
      <c r="H192" s="13"/>
      <c r="I192" s="14"/>
      <c r="J192" s="410"/>
      <c r="L192" s="497"/>
      <c r="M192" s="481"/>
    </row>
    <row r="193" spans="1:13" s="303" customFormat="1" ht="33.75" x14ac:dyDescent="0.2">
      <c r="A193" s="318"/>
      <c r="B193" s="338">
        <f>80*5*35</f>
        <v>14000</v>
      </c>
      <c r="C193" s="340" t="s">
        <v>874</v>
      </c>
      <c r="D193" s="339" t="s">
        <v>849</v>
      </c>
      <c r="E193" s="380">
        <v>0.6</v>
      </c>
      <c r="F193" s="440">
        <f t="shared" si="14"/>
        <v>8400</v>
      </c>
      <c r="G193" s="12"/>
      <c r="H193" s="13"/>
      <c r="I193" s="14"/>
      <c r="J193" s="410"/>
      <c r="L193" s="497"/>
      <c r="M193" s="481"/>
    </row>
    <row r="194" spans="1:13" s="317" customFormat="1" ht="45" x14ac:dyDescent="0.2">
      <c r="A194" s="318"/>
      <c r="B194" s="338">
        <f>70*35</f>
        <v>2450</v>
      </c>
      <c r="C194" s="340" t="s">
        <v>851</v>
      </c>
      <c r="D194" s="340" t="s">
        <v>850</v>
      </c>
      <c r="E194" s="380">
        <v>0.6</v>
      </c>
      <c r="F194" s="440">
        <f t="shared" si="14"/>
        <v>1470</v>
      </c>
      <c r="G194" s="12"/>
      <c r="H194" s="13"/>
      <c r="I194" s="14"/>
      <c r="J194" s="410"/>
      <c r="L194" s="497"/>
      <c r="M194" s="481"/>
    </row>
    <row r="195" spans="1:13" s="447" customFormat="1" x14ac:dyDescent="0.2">
      <c r="A195" s="325"/>
      <c r="B195" s="338" t="s">
        <v>417</v>
      </c>
      <c r="C195" s="339"/>
      <c r="D195" s="339"/>
      <c r="E195" s="380"/>
      <c r="F195" s="440">
        <f>F191+F192+F193+F194</f>
        <v>19845</v>
      </c>
      <c r="G195" s="12"/>
      <c r="H195" s="13"/>
      <c r="I195" s="14"/>
      <c r="J195" s="410"/>
      <c r="L195" s="497"/>
      <c r="M195" s="483">
        <f>F195</f>
        <v>19845</v>
      </c>
    </row>
    <row r="196" spans="1:13" s="159" customFormat="1" ht="27" customHeight="1" x14ac:dyDescent="0.2">
      <c r="B196" s="948" t="s">
        <v>971</v>
      </c>
      <c r="C196" s="949"/>
      <c r="D196" s="949"/>
      <c r="E196" s="949"/>
      <c r="F196" s="949"/>
      <c r="G196" s="473"/>
      <c r="J196" s="414"/>
      <c r="L196" s="499"/>
      <c r="M196" s="484"/>
    </row>
    <row r="197" spans="1:13" s="26" customFormat="1" ht="12.75" customHeight="1" x14ac:dyDescent="0.2">
      <c r="A197" s="318"/>
      <c r="B197" s="28"/>
      <c r="C197" s="28"/>
      <c r="D197" s="28"/>
      <c r="E197" s="28"/>
      <c r="F197" s="28"/>
      <c r="G197" s="29"/>
      <c r="H197" s="30"/>
      <c r="I197" s="31"/>
      <c r="J197" s="409"/>
      <c r="L197" s="496"/>
      <c r="M197" s="480"/>
    </row>
    <row r="198" spans="1:13" s="26" customFormat="1" x14ac:dyDescent="0.2">
      <c r="A198" s="318"/>
      <c r="B198" s="907"/>
      <c r="C198" s="907"/>
      <c r="D198" s="907"/>
      <c r="E198" s="907"/>
      <c r="F198" s="907"/>
      <c r="G198" s="29"/>
      <c r="H198" s="30"/>
      <c r="I198" s="31"/>
      <c r="J198" s="409"/>
      <c r="L198" s="496"/>
      <c r="M198" s="480"/>
    </row>
    <row r="199" spans="1:13" ht="59.25" customHeight="1" x14ac:dyDescent="0.2">
      <c r="A199" s="6"/>
      <c r="B199" s="7" t="s">
        <v>859</v>
      </c>
      <c r="C199" s="888" t="s">
        <v>906</v>
      </c>
      <c r="D199" s="888"/>
      <c r="E199" s="888"/>
      <c r="F199" s="889"/>
      <c r="G199" s="36"/>
      <c r="I199" s="14"/>
      <c r="J199" s="410"/>
      <c r="L199" s="497"/>
    </row>
    <row r="200" spans="1:13" ht="33.75" x14ac:dyDescent="0.2">
      <c r="A200" s="325"/>
      <c r="B200" s="18">
        <v>1</v>
      </c>
      <c r="C200" s="19" t="s">
        <v>517</v>
      </c>
      <c r="D200" s="19" t="s">
        <v>518</v>
      </c>
      <c r="E200" s="121">
        <v>200</v>
      </c>
      <c r="F200" s="122" t="s">
        <v>8</v>
      </c>
      <c r="G200" s="12">
        <f>B200*E200*35</f>
        <v>7000</v>
      </c>
      <c r="H200" s="13">
        <f t="shared" ref="H200:H253" si="15">E200*2</f>
        <v>400</v>
      </c>
      <c r="I200" s="14">
        <f>SUM(G200:H200)</f>
        <v>7400</v>
      </c>
      <c r="J200" s="410"/>
      <c r="K200" s="15">
        <f>SUM(I200:J253)</f>
        <v>250485.60999999996</v>
      </c>
      <c r="L200" s="496">
        <f>K200*J$905</f>
        <v>15958.912078465268</v>
      </c>
    </row>
    <row r="201" spans="1:13" x14ac:dyDescent="0.2">
      <c r="A201" s="325"/>
      <c r="B201" s="21">
        <v>0.25</v>
      </c>
      <c r="C201" s="22" t="s">
        <v>519</v>
      </c>
      <c r="D201" s="22" t="s">
        <v>520</v>
      </c>
      <c r="E201" s="148">
        <v>70</v>
      </c>
      <c r="F201" s="149" t="s">
        <v>8</v>
      </c>
      <c r="G201" s="12">
        <f t="shared" ref="G201:G253" si="16">B201*E201*35</f>
        <v>612.5</v>
      </c>
      <c r="H201" s="13">
        <f t="shared" si="15"/>
        <v>140</v>
      </c>
      <c r="I201" s="14">
        <f t="shared" ref="I201:I253" si="17">SUM(G201:H201)</f>
        <v>752.5</v>
      </c>
      <c r="J201" s="410"/>
      <c r="L201" s="497"/>
    </row>
    <row r="202" spans="1:13" x14ac:dyDescent="0.2">
      <c r="A202" s="325"/>
      <c r="B202" s="16">
        <v>2</v>
      </c>
      <c r="C202" s="17" t="s">
        <v>521</v>
      </c>
      <c r="D202" s="17" t="s">
        <v>327</v>
      </c>
      <c r="E202" s="116">
        <v>20</v>
      </c>
      <c r="F202" s="150" t="s">
        <v>8</v>
      </c>
      <c r="G202" s="12">
        <f t="shared" si="16"/>
        <v>1400</v>
      </c>
      <c r="H202" s="13">
        <f t="shared" si="15"/>
        <v>40</v>
      </c>
      <c r="I202" s="14">
        <f t="shared" si="17"/>
        <v>1440</v>
      </c>
      <c r="J202" s="410"/>
      <c r="L202" s="497"/>
    </row>
    <row r="203" spans="1:13" x14ac:dyDescent="0.2">
      <c r="A203" s="325"/>
      <c r="B203" s="16">
        <v>2</v>
      </c>
      <c r="C203" s="17" t="s">
        <v>521</v>
      </c>
      <c r="D203" s="17" t="s">
        <v>327</v>
      </c>
      <c r="E203" s="116">
        <v>40</v>
      </c>
      <c r="F203" s="150" t="s">
        <v>8</v>
      </c>
      <c r="G203" s="12">
        <f t="shared" si="16"/>
        <v>2800</v>
      </c>
      <c r="H203" s="13">
        <f t="shared" si="15"/>
        <v>80</v>
      </c>
      <c r="I203" s="14">
        <f t="shared" si="17"/>
        <v>2880</v>
      </c>
      <c r="J203" s="410"/>
      <c r="L203" s="497"/>
    </row>
    <row r="204" spans="1:13" x14ac:dyDescent="0.2">
      <c r="A204" s="325"/>
      <c r="B204" s="64"/>
      <c r="C204" s="22" t="s">
        <v>522</v>
      </c>
      <c r="D204" s="22" t="s">
        <v>206</v>
      </c>
      <c r="E204" s="148">
        <v>4.1100000000000003</v>
      </c>
      <c r="F204" s="149" t="s">
        <v>8</v>
      </c>
      <c r="G204" s="12">
        <f t="shared" si="16"/>
        <v>0</v>
      </c>
      <c r="H204" s="13">
        <f t="shared" si="15"/>
        <v>8.2200000000000006</v>
      </c>
      <c r="I204" s="14">
        <f t="shared" si="17"/>
        <v>8.2200000000000006</v>
      </c>
      <c r="J204" s="410"/>
      <c r="L204" s="497"/>
    </row>
    <row r="205" spans="1:13" x14ac:dyDescent="0.2">
      <c r="A205" s="325"/>
      <c r="B205" s="21"/>
      <c r="C205" s="59" t="s">
        <v>133</v>
      </c>
      <c r="D205" s="22" t="s">
        <v>8</v>
      </c>
      <c r="E205" s="148" t="s">
        <v>8</v>
      </c>
      <c r="F205" s="149" t="s">
        <v>8</v>
      </c>
      <c r="G205" s="12"/>
      <c r="I205" s="14"/>
      <c r="J205" s="410"/>
      <c r="L205" s="497"/>
    </row>
    <row r="206" spans="1:13" ht="33.75" x14ac:dyDescent="0.2">
      <c r="A206" s="325"/>
      <c r="B206" s="10">
        <v>5</v>
      </c>
      <c r="C206" s="10" t="s">
        <v>523</v>
      </c>
      <c r="D206" s="10" t="s">
        <v>196</v>
      </c>
      <c r="E206" s="10">
        <v>145.36000000000001</v>
      </c>
      <c r="F206" s="10">
        <v>50.94</v>
      </c>
      <c r="G206" s="12">
        <f t="shared" si="16"/>
        <v>25438.000000000004</v>
      </c>
      <c r="H206" s="13">
        <f t="shared" si="15"/>
        <v>290.72000000000003</v>
      </c>
      <c r="I206" s="14">
        <f t="shared" si="17"/>
        <v>25728.720000000005</v>
      </c>
      <c r="J206" s="410">
        <f t="shared" ref="J206:J251" si="18">F206*8</f>
        <v>407.52</v>
      </c>
      <c r="L206" s="497"/>
    </row>
    <row r="207" spans="1:13" x14ac:dyDescent="0.2">
      <c r="A207" s="325"/>
      <c r="B207" s="21">
        <v>0.25</v>
      </c>
      <c r="C207" s="22" t="s">
        <v>142</v>
      </c>
      <c r="D207" s="22" t="s">
        <v>327</v>
      </c>
      <c r="E207" s="148">
        <v>6.24</v>
      </c>
      <c r="F207" s="149">
        <v>1.44</v>
      </c>
      <c r="G207" s="12">
        <f t="shared" si="16"/>
        <v>54.6</v>
      </c>
      <c r="H207" s="13">
        <f t="shared" si="15"/>
        <v>12.48</v>
      </c>
      <c r="I207" s="14">
        <f t="shared" si="17"/>
        <v>67.08</v>
      </c>
      <c r="J207" s="410">
        <f t="shared" si="18"/>
        <v>11.52</v>
      </c>
      <c r="L207" s="497"/>
    </row>
    <row r="208" spans="1:13" ht="22.5" x14ac:dyDescent="0.2">
      <c r="A208" s="325"/>
      <c r="B208" s="10">
        <v>5</v>
      </c>
      <c r="C208" s="11" t="s">
        <v>524</v>
      </c>
      <c r="D208" s="11" t="s">
        <v>327</v>
      </c>
      <c r="E208" s="123">
        <v>5.21</v>
      </c>
      <c r="F208" s="124">
        <v>2.88</v>
      </c>
      <c r="G208" s="12">
        <f t="shared" si="16"/>
        <v>911.75</v>
      </c>
      <c r="H208" s="13">
        <f t="shared" si="15"/>
        <v>10.42</v>
      </c>
      <c r="I208" s="14">
        <f t="shared" si="17"/>
        <v>922.17</v>
      </c>
      <c r="J208" s="410">
        <f t="shared" si="18"/>
        <v>23.04</v>
      </c>
      <c r="L208" s="497"/>
    </row>
    <row r="209" spans="1:12" x14ac:dyDescent="0.2">
      <c r="A209" s="325"/>
      <c r="B209" s="16">
        <v>2</v>
      </c>
      <c r="C209" s="17" t="s">
        <v>525</v>
      </c>
      <c r="D209" s="17" t="s">
        <v>327</v>
      </c>
      <c r="E209" s="116">
        <v>8</v>
      </c>
      <c r="F209" s="150" t="s">
        <v>8</v>
      </c>
      <c r="G209" s="12">
        <f t="shared" si="16"/>
        <v>560</v>
      </c>
      <c r="H209" s="13">
        <f t="shared" si="15"/>
        <v>16</v>
      </c>
      <c r="I209" s="14">
        <f t="shared" si="17"/>
        <v>576</v>
      </c>
      <c r="J209" s="410"/>
      <c r="L209" s="497"/>
    </row>
    <row r="210" spans="1:12" x14ac:dyDescent="0.2">
      <c r="A210" s="325"/>
      <c r="B210" s="18">
        <v>1</v>
      </c>
      <c r="C210" s="19" t="s">
        <v>152</v>
      </c>
      <c r="D210" s="19" t="s">
        <v>196</v>
      </c>
      <c r="E210" s="121">
        <v>11.85</v>
      </c>
      <c r="F210" s="122">
        <v>1.44</v>
      </c>
      <c r="G210" s="12">
        <f t="shared" si="16"/>
        <v>414.75</v>
      </c>
      <c r="H210" s="13">
        <f t="shared" si="15"/>
        <v>23.7</v>
      </c>
      <c r="I210" s="14">
        <f t="shared" si="17"/>
        <v>438.45</v>
      </c>
      <c r="J210" s="410">
        <f t="shared" si="18"/>
        <v>11.52</v>
      </c>
      <c r="L210" s="497"/>
    </row>
    <row r="211" spans="1:12" x14ac:dyDescent="0.2">
      <c r="A211" s="325"/>
      <c r="B211" s="10">
        <v>5</v>
      </c>
      <c r="C211" s="11" t="s">
        <v>526</v>
      </c>
      <c r="D211" s="11" t="s">
        <v>327</v>
      </c>
      <c r="E211" s="123">
        <v>12.9</v>
      </c>
      <c r="F211" s="124">
        <v>4.04</v>
      </c>
      <c r="G211" s="12">
        <f t="shared" si="16"/>
        <v>2257.5</v>
      </c>
      <c r="H211" s="13">
        <f t="shared" si="15"/>
        <v>25.8</v>
      </c>
      <c r="I211" s="14">
        <f t="shared" si="17"/>
        <v>2283.3000000000002</v>
      </c>
      <c r="J211" s="410">
        <f t="shared" si="18"/>
        <v>32.32</v>
      </c>
      <c r="L211" s="497"/>
    </row>
    <row r="212" spans="1:12" x14ac:dyDescent="0.2">
      <c r="A212" s="325"/>
      <c r="B212" s="10">
        <v>5</v>
      </c>
      <c r="C212" s="11" t="s">
        <v>15</v>
      </c>
      <c r="D212" s="11" t="s">
        <v>327</v>
      </c>
      <c r="E212" s="123">
        <v>23.71</v>
      </c>
      <c r="F212" s="124">
        <v>7.68</v>
      </c>
      <c r="G212" s="12">
        <f t="shared" si="16"/>
        <v>4149.25</v>
      </c>
      <c r="H212" s="13">
        <f t="shared" si="15"/>
        <v>47.42</v>
      </c>
      <c r="I212" s="14">
        <f t="shared" si="17"/>
        <v>4196.67</v>
      </c>
      <c r="J212" s="410">
        <f t="shared" si="18"/>
        <v>61.44</v>
      </c>
      <c r="L212" s="497"/>
    </row>
    <row r="213" spans="1:12" x14ac:dyDescent="0.2">
      <c r="A213" s="325"/>
      <c r="B213" s="21"/>
      <c r="C213" s="22" t="s">
        <v>142</v>
      </c>
      <c r="D213" s="22" t="s">
        <v>206</v>
      </c>
      <c r="E213" s="148">
        <v>4</v>
      </c>
      <c r="F213" s="149">
        <v>1.68</v>
      </c>
      <c r="G213" s="12">
        <f t="shared" si="16"/>
        <v>0</v>
      </c>
      <c r="H213" s="13">
        <f t="shared" si="15"/>
        <v>8</v>
      </c>
      <c r="I213" s="14">
        <f t="shared" si="17"/>
        <v>8</v>
      </c>
      <c r="J213" s="410">
        <f t="shared" si="18"/>
        <v>13.44</v>
      </c>
      <c r="L213" s="497"/>
    </row>
    <row r="214" spans="1:12" x14ac:dyDescent="0.2">
      <c r="A214" s="325"/>
      <c r="B214" s="21"/>
      <c r="C214" s="22" t="s">
        <v>142</v>
      </c>
      <c r="D214" s="45" t="s">
        <v>196</v>
      </c>
      <c r="E214" s="148">
        <v>11.71</v>
      </c>
      <c r="F214" s="149">
        <v>6.24</v>
      </c>
      <c r="G214" s="12">
        <f t="shared" si="16"/>
        <v>0</v>
      </c>
      <c r="H214" s="13">
        <f t="shared" si="15"/>
        <v>23.42</v>
      </c>
      <c r="I214" s="14">
        <f t="shared" si="17"/>
        <v>23.42</v>
      </c>
      <c r="J214" s="410">
        <f t="shared" si="18"/>
        <v>49.92</v>
      </c>
      <c r="L214" s="497"/>
    </row>
    <row r="215" spans="1:12" x14ac:dyDescent="0.2">
      <c r="A215" s="325"/>
      <c r="B215" s="21"/>
      <c r="C215" s="22" t="s">
        <v>142</v>
      </c>
      <c r="D215" s="22" t="s">
        <v>327</v>
      </c>
      <c r="E215" s="148">
        <v>1.97</v>
      </c>
      <c r="F215" s="149">
        <v>1</v>
      </c>
      <c r="G215" s="12">
        <f t="shared" si="16"/>
        <v>0</v>
      </c>
      <c r="H215" s="13">
        <f t="shared" si="15"/>
        <v>3.94</v>
      </c>
      <c r="I215" s="14">
        <f t="shared" si="17"/>
        <v>3.94</v>
      </c>
      <c r="J215" s="410">
        <f t="shared" si="18"/>
        <v>8</v>
      </c>
      <c r="L215" s="497"/>
    </row>
    <row r="216" spans="1:12" x14ac:dyDescent="0.2">
      <c r="A216" s="325"/>
      <c r="B216" s="16">
        <v>2</v>
      </c>
      <c r="C216" s="17" t="s">
        <v>227</v>
      </c>
      <c r="D216" s="17" t="s">
        <v>327</v>
      </c>
      <c r="E216" s="116">
        <v>5.75</v>
      </c>
      <c r="F216" s="150">
        <v>19.2</v>
      </c>
      <c r="G216" s="12">
        <f t="shared" si="16"/>
        <v>402.5</v>
      </c>
      <c r="H216" s="13">
        <f t="shared" si="15"/>
        <v>11.5</v>
      </c>
      <c r="I216" s="14">
        <f t="shared" si="17"/>
        <v>414</v>
      </c>
      <c r="J216" s="410">
        <f t="shared" si="18"/>
        <v>153.6</v>
      </c>
      <c r="L216" s="497"/>
    </row>
    <row r="217" spans="1:12" x14ac:dyDescent="0.2">
      <c r="A217" s="325"/>
      <c r="B217" s="16">
        <v>2</v>
      </c>
      <c r="C217" s="17" t="s">
        <v>129</v>
      </c>
      <c r="D217" s="17" t="s">
        <v>327</v>
      </c>
      <c r="E217" s="116">
        <v>15.96</v>
      </c>
      <c r="F217" s="150">
        <v>14.88</v>
      </c>
      <c r="G217" s="12">
        <f t="shared" si="16"/>
        <v>1117.2</v>
      </c>
      <c r="H217" s="13">
        <f t="shared" si="15"/>
        <v>31.92</v>
      </c>
      <c r="I217" s="14">
        <f t="shared" si="17"/>
        <v>1149.1200000000001</v>
      </c>
      <c r="J217" s="410">
        <f t="shared" si="18"/>
        <v>119.04</v>
      </c>
      <c r="L217" s="497"/>
    </row>
    <row r="218" spans="1:12" x14ac:dyDescent="0.2">
      <c r="A218" s="325"/>
      <c r="B218" s="21"/>
      <c r="C218" s="22" t="s">
        <v>527</v>
      </c>
      <c r="D218" s="22" t="s">
        <v>327</v>
      </c>
      <c r="E218" s="148">
        <v>1.63</v>
      </c>
      <c r="F218" s="149" t="s">
        <v>8</v>
      </c>
      <c r="G218" s="12">
        <f t="shared" si="16"/>
        <v>0</v>
      </c>
      <c r="H218" s="13">
        <f t="shared" si="15"/>
        <v>3.26</v>
      </c>
      <c r="I218" s="14">
        <f t="shared" si="17"/>
        <v>3.26</v>
      </c>
      <c r="J218" s="410"/>
      <c r="L218" s="497"/>
    </row>
    <row r="219" spans="1:12" x14ac:dyDescent="0.2">
      <c r="A219" s="325"/>
      <c r="B219" s="21"/>
      <c r="C219" s="22" t="s">
        <v>528</v>
      </c>
      <c r="D219" s="22" t="s">
        <v>327</v>
      </c>
      <c r="E219" s="148">
        <v>13.41</v>
      </c>
      <c r="F219" s="149" t="s">
        <v>8</v>
      </c>
      <c r="G219" s="12">
        <f t="shared" si="16"/>
        <v>0</v>
      </c>
      <c r="H219" s="13">
        <f t="shared" si="15"/>
        <v>26.82</v>
      </c>
      <c r="I219" s="14">
        <f t="shared" si="17"/>
        <v>26.82</v>
      </c>
      <c r="J219" s="410"/>
      <c r="L219" s="497"/>
    </row>
    <row r="220" spans="1:12" x14ac:dyDescent="0.2">
      <c r="A220" s="325"/>
      <c r="B220" s="21">
        <v>0.5</v>
      </c>
      <c r="C220" s="22" t="s">
        <v>529</v>
      </c>
      <c r="D220" s="22" t="s">
        <v>327</v>
      </c>
      <c r="E220" s="148">
        <v>4.12</v>
      </c>
      <c r="F220" s="149">
        <v>0.8</v>
      </c>
      <c r="G220" s="12">
        <f t="shared" si="16"/>
        <v>72.100000000000009</v>
      </c>
      <c r="H220" s="13">
        <f t="shared" si="15"/>
        <v>8.24</v>
      </c>
      <c r="I220" s="14">
        <f t="shared" si="17"/>
        <v>80.34</v>
      </c>
      <c r="J220" s="410">
        <f t="shared" si="18"/>
        <v>6.4</v>
      </c>
      <c r="L220" s="497"/>
    </row>
    <row r="221" spans="1:12" x14ac:dyDescent="0.2">
      <c r="A221" s="325"/>
      <c r="B221" s="10">
        <v>5</v>
      </c>
      <c r="C221" s="11" t="s">
        <v>530</v>
      </c>
      <c r="D221" s="11" t="s">
        <v>327</v>
      </c>
      <c r="E221" s="123">
        <v>97.9</v>
      </c>
      <c r="F221" s="124">
        <v>59.22</v>
      </c>
      <c r="G221" s="12">
        <f t="shared" si="16"/>
        <v>17132.5</v>
      </c>
      <c r="H221" s="13">
        <f t="shared" si="15"/>
        <v>195.8</v>
      </c>
      <c r="I221" s="14">
        <f t="shared" si="17"/>
        <v>17328.3</v>
      </c>
      <c r="J221" s="410">
        <f t="shared" si="18"/>
        <v>473.76</v>
      </c>
      <c r="L221" s="497"/>
    </row>
    <row r="222" spans="1:12" x14ac:dyDescent="0.2">
      <c r="A222" s="325"/>
      <c r="B222" s="10">
        <v>5</v>
      </c>
      <c r="C222" s="11" t="s">
        <v>531</v>
      </c>
      <c r="D222" s="35" t="s">
        <v>196</v>
      </c>
      <c r="E222" s="123">
        <v>60</v>
      </c>
      <c r="F222" s="124">
        <v>22.1</v>
      </c>
      <c r="G222" s="12">
        <f t="shared" si="16"/>
        <v>10500</v>
      </c>
      <c r="H222" s="13">
        <f t="shared" si="15"/>
        <v>120</v>
      </c>
      <c r="I222" s="14">
        <f t="shared" si="17"/>
        <v>10620</v>
      </c>
      <c r="J222" s="410">
        <f t="shared" si="18"/>
        <v>176.8</v>
      </c>
      <c r="L222" s="497"/>
    </row>
    <row r="223" spans="1:12" x14ac:dyDescent="0.2">
      <c r="A223" s="325"/>
      <c r="B223" s="10">
        <v>5</v>
      </c>
      <c r="C223" s="11" t="s">
        <v>531</v>
      </c>
      <c r="D223" s="35" t="s">
        <v>196</v>
      </c>
      <c r="E223" s="123">
        <v>60</v>
      </c>
      <c r="F223" s="124">
        <v>39.78</v>
      </c>
      <c r="G223" s="12">
        <f t="shared" si="16"/>
        <v>10500</v>
      </c>
      <c r="H223" s="13">
        <f t="shared" si="15"/>
        <v>120</v>
      </c>
      <c r="I223" s="14">
        <f t="shared" si="17"/>
        <v>10620</v>
      </c>
      <c r="J223" s="410">
        <f t="shared" si="18"/>
        <v>318.24</v>
      </c>
      <c r="L223" s="497"/>
    </row>
    <row r="224" spans="1:12" x14ac:dyDescent="0.2">
      <c r="A224" s="325"/>
      <c r="B224" s="10">
        <v>5</v>
      </c>
      <c r="C224" s="11" t="s">
        <v>129</v>
      </c>
      <c r="D224" s="11" t="s">
        <v>327</v>
      </c>
      <c r="E224" s="123">
        <v>7.22</v>
      </c>
      <c r="F224" s="124">
        <v>3.2</v>
      </c>
      <c r="G224" s="12">
        <f t="shared" si="16"/>
        <v>1263.5</v>
      </c>
      <c r="H224" s="13">
        <f t="shared" si="15"/>
        <v>14.44</v>
      </c>
      <c r="I224" s="14">
        <f t="shared" si="17"/>
        <v>1277.94</v>
      </c>
      <c r="J224" s="410">
        <f t="shared" si="18"/>
        <v>25.6</v>
      </c>
      <c r="L224" s="497"/>
    </row>
    <row r="225" spans="1:12" x14ac:dyDescent="0.2">
      <c r="A225" s="325"/>
      <c r="B225" s="10">
        <v>5</v>
      </c>
      <c r="C225" s="11" t="s">
        <v>15</v>
      </c>
      <c r="D225" s="11" t="s">
        <v>327</v>
      </c>
      <c r="E225" s="123">
        <v>21.72</v>
      </c>
      <c r="F225" s="124">
        <v>4.6399999999999997</v>
      </c>
      <c r="G225" s="12">
        <f t="shared" si="16"/>
        <v>3801</v>
      </c>
      <c r="H225" s="13">
        <f t="shared" si="15"/>
        <v>43.44</v>
      </c>
      <c r="I225" s="14">
        <f t="shared" si="17"/>
        <v>3844.44</v>
      </c>
      <c r="J225" s="410">
        <f t="shared" si="18"/>
        <v>37.119999999999997</v>
      </c>
      <c r="L225" s="497"/>
    </row>
    <row r="226" spans="1:12" x14ac:dyDescent="0.2">
      <c r="A226" s="325"/>
      <c r="B226" s="18">
        <v>1</v>
      </c>
      <c r="C226" s="19" t="s">
        <v>532</v>
      </c>
      <c r="D226" s="19" t="s">
        <v>520</v>
      </c>
      <c r="E226" s="121">
        <v>26.5</v>
      </c>
      <c r="F226" s="122" t="s">
        <v>8</v>
      </c>
      <c r="G226" s="12">
        <f t="shared" si="16"/>
        <v>927.5</v>
      </c>
      <c r="H226" s="13">
        <f t="shared" si="15"/>
        <v>53</v>
      </c>
      <c r="I226" s="14">
        <f t="shared" si="17"/>
        <v>980.5</v>
      </c>
      <c r="J226" s="410"/>
      <c r="L226" s="497"/>
    </row>
    <row r="227" spans="1:12" x14ac:dyDescent="0.2">
      <c r="A227" s="325"/>
      <c r="B227" s="48"/>
      <c r="C227" s="59" t="s">
        <v>218</v>
      </c>
      <c r="D227" s="22" t="s">
        <v>8</v>
      </c>
      <c r="E227" s="81" t="s">
        <v>8</v>
      </c>
      <c r="F227" s="82" t="s">
        <v>8</v>
      </c>
      <c r="G227" s="12"/>
      <c r="I227" s="14"/>
      <c r="J227" s="410"/>
      <c r="L227" s="497"/>
    </row>
    <row r="228" spans="1:12" x14ac:dyDescent="0.2">
      <c r="A228" s="325"/>
      <c r="B228" s="10">
        <v>5</v>
      </c>
      <c r="C228" s="11" t="s">
        <v>531</v>
      </c>
      <c r="D228" s="35" t="s">
        <v>196</v>
      </c>
      <c r="E228" s="123">
        <v>55.43</v>
      </c>
      <c r="F228" s="124">
        <v>25.64</v>
      </c>
      <c r="G228" s="12">
        <f t="shared" si="16"/>
        <v>9700.25</v>
      </c>
      <c r="H228" s="13">
        <f t="shared" si="15"/>
        <v>110.86</v>
      </c>
      <c r="I228" s="14">
        <f t="shared" si="17"/>
        <v>9811.11</v>
      </c>
      <c r="J228" s="410">
        <f t="shared" si="18"/>
        <v>205.12</v>
      </c>
      <c r="L228" s="497"/>
    </row>
    <row r="229" spans="1:12" x14ac:dyDescent="0.2">
      <c r="A229" s="325"/>
      <c r="B229" s="10">
        <v>5</v>
      </c>
      <c r="C229" s="11" t="s">
        <v>531</v>
      </c>
      <c r="D229" s="35" t="s">
        <v>196</v>
      </c>
      <c r="E229" s="123">
        <v>60.03</v>
      </c>
      <c r="F229" s="124">
        <v>22.16</v>
      </c>
      <c r="G229" s="12">
        <f t="shared" si="16"/>
        <v>10505.25</v>
      </c>
      <c r="H229" s="13">
        <f t="shared" si="15"/>
        <v>120.06</v>
      </c>
      <c r="I229" s="14">
        <f t="shared" si="17"/>
        <v>10625.31</v>
      </c>
      <c r="J229" s="410">
        <f t="shared" si="18"/>
        <v>177.28</v>
      </c>
      <c r="L229" s="497"/>
    </row>
    <row r="230" spans="1:12" ht="22.5" x14ac:dyDescent="0.2">
      <c r="A230" s="325"/>
      <c r="B230" s="10">
        <v>5</v>
      </c>
      <c r="C230" s="11" t="s">
        <v>524</v>
      </c>
      <c r="D230" s="11" t="s">
        <v>327</v>
      </c>
      <c r="E230" s="123">
        <v>26.25</v>
      </c>
      <c r="F230" s="124">
        <v>7.2</v>
      </c>
      <c r="G230" s="12">
        <f t="shared" si="16"/>
        <v>4593.75</v>
      </c>
      <c r="H230" s="13">
        <f t="shared" si="15"/>
        <v>52.5</v>
      </c>
      <c r="I230" s="14">
        <f t="shared" si="17"/>
        <v>4646.25</v>
      </c>
      <c r="J230" s="410">
        <f t="shared" si="18"/>
        <v>57.6</v>
      </c>
      <c r="L230" s="497"/>
    </row>
    <row r="231" spans="1:12" x14ac:dyDescent="0.2">
      <c r="A231" s="325"/>
      <c r="B231" s="16">
        <v>2</v>
      </c>
      <c r="C231" s="17" t="s">
        <v>525</v>
      </c>
      <c r="D231" s="17" t="s">
        <v>327</v>
      </c>
      <c r="E231" s="116">
        <v>8.02</v>
      </c>
      <c r="F231" s="150" t="s">
        <v>8</v>
      </c>
      <c r="G231" s="12">
        <f t="shared" si="16"/>
        <v>561.4</v>
      </c>
      <c r="H231" s="13">
        <f t="shared" si="15"/>
        <v>16.04</v>
      </c>
      <c r="I231" s="14">
        <f t="shared" si="17"/>
        <v>577.43999999999994</v>
      </c>
      <c r="J231" s="410"/>
      <c r="L231" s="497"/>
    </row>
    <row r="232" spans="1:12" x14ac:dyDescent="0.2">
      <c r="A232" s="325"/>
      <c r="B232" s="10">
        <v>5</v>
      </c>
      <c r="C232" s="11" t="s">
        <v>533</v>
      </c>
      <c r="D232" s="11" t="s">
        <v>196</v>
      </c>
      <c r="E232" s="123">
        <v>17.79</v>
      </c>
      <c r="F232" s="124">
        <v>4.1399999999999997</v>
      </c>
      <c r="G232" s="12">
        <f t="shared" si="16"/>
        <v>3113.2499999999995</v>
      </c>
      <c r="H232" s="13">
        <f t="shared" si="15"/>
        <v>35.58</v>
      </c>
      <c r="I232" s="14">
        <f t="shared" si="17"/>
        <v>3148.8299999999995</v>
      </c>
      <c r="J232" s="410">
        <f t="shared" si="18"/>
        <v>33.119999999999997</v>
      </c>
      <c r="L232" s="497"/>
    </row>
    <row r="233" spans="1:12" x14ac:dyDescent="0.2">
      <c r="A233" s="325"/>
      <c r="B233" s="10">
        <v>5</v>
      </c>
      <c r="C233" s="11" t="s">
        <v>534</v>
      </c>
      <c r="D233" s="11" t="s">
        <v>327</v>
      </c>
      <c r="E233" s="123">
        <v>6</v>
      </c>
      <c r="F233" s="124">
        <v>2.7</v>
      </c>
      <c r="G233" s="12">
        <f t="shared" si="16"/>
        <v>1050</v>
      </c>
      <c r="H233" s="13">
        <f t="shared" si="15"/>
        <v>12</v>
      </c>
      <c r="I233" s="14">
        <f t="shared" si="17"/>
        <v>1062</v>
      </c>
      <c r="J233" s="410">
        <f>F233*8</f>
        <v>21.6</v>
      </c>
      <c r="L233" s="497"/>
    </row>
    <row r="234" spans="1:12" x14ac:dyDescent="0.2">
      <c r="A234" s="325"/>
      <c r="B234" s="10">
        <v>5</v>
      </c>
      <c r="C234" s="11" t="s">
        <v>15</v>
      </c>
      <c r="D234" s="11" t="s">
        <v>327</v>
      </c>
      <c r="E234" s="123">
        <v>4.5199999999999996</v>
      </c>
      <c r="F234" s="124">
        <v>1.44</v>
      </c>
      <c r="G234" s="12">
        <f t="shared" si="16"/>
        <v>790.99999999999989</v>
      </c>
      <c r="H234" s="13">
        <f t="shared" si="15"/>
        <v>9.0399999999999991</v>
      </c>
      <c r="I234" s="14">
        <f t="shared" si="17"/>
        <v>800.03999999999985</v>
      </c>
      <c r="J234" s="410">
        <f t="shared" si="18"/>
        <v>11.52</v>
      </c>
      <c r="L234" s="497"/>
    </row>
    <row r="235" spans="1:12" x14ac:dyDescent="0.2">
      <c r="A235" s="325"/>
      <c r="B235" s="10">
        <v>5</v>
      </c>
      <c r="C235" s="11" t="s">
        <v>15</v>
      </c>
      <c r="D235" s="11" t="s">
        <v>327</v>
      </c>
      <c r="E235" s="123">
        <v>23.73</v>
      </c>
      <c r="F235" s="124">
        <v>7.68</v>
      </c>
      <c r="G235" s="12">
        <f t="shared" si="16"/>
        <v>4152.75</v>
      </c>
      <c r="H235" s="13">
        <f t="shared" si="15"/>
        <v>47.46</v>
      </c>
      <c r="I235" s="14">
        <f t="shared" si="17"/>
        <v>4200.21</v>
      </c>
      <c r="J235" s="410">
        <f t="shared" si="18"/>
        <v>61.44</v>
      </c>
      <c r="L235" s="497"/>
    </row>
    <row r="236" spans="1:12" x14ac:dyDescent="0.2">
      <c r="A236" s="325"/>
      <c r="B236" s="10">
        <v>5</v>
      </c>
      <c r="C236" s="11" t="s">
        <v>531</v>
      </c>
      <c r="D236" s="35" t="s">
        <v>196</v>
      </c>
      <c r="E236" s="123">
        <v>60</v>
      </c>
      <c r="F236" s="124">
        <v>26.52</v>
      </c>
      <c r="G236" s="12">
        <f t="shared" si="16"/>
        <v>10500</v>
      </c>
      <c r="H236" s="13">
        <f t="shared" si="15"/>
        <v>120</v>
      </c>
      <c r="I236" s="14">
        <f t="shared" si="17"/>
        <v>10620</v>
      </c>
      <c r="J236" s="410">
        <f t="shared" si="18"/>
        <v>212.16</v>
      </c>
      <c r="L236" s="497"/>
    </row>
    <row r="237" spans="1:12" x14ac:dyDescent="0.2">
      <c r="A237" s="325"/>
      <c r="B237" s="160">
        <v>3</v>
      </c>
      <c r="C237" s="161" t="s">
        <v>535</v>
      </c>
      <c r="D237" s="161" t="s">
        <v>196</v>
      </c>
      <c r="E237" s="162">
        <v>60.92</v>
      </c>
      <c r="F237" s="163">
        <v>12.4</v>
      </c>
      <c r="G237" s="12">
        <f t="shared" si="16"/>
        <v>6396.5999999999995</v>
      </c>
      <c r="H237" s="13">
        <f t="shared" si="15"/>
        <v>121.84</v>
      </c>
      <c r="I237" s="14">
        <f t="shared" si="17"/>
        <v>6518.44</v>
      </c>
      <c r="J237" s="410">
        <f t="shared" si="18"/>
        <v>99.2</v>
      </c>
      <c r="L237" s="497"/>
    </row>
    <row r="238" spans="1:12" x14ac:dyDescent="0.2">
      <c r="A238" s="325"/>
      <c r="B238" s="18">
        <v>1</v>
      </c>
      <c r="C238" s="19" t="s">
        <v>536</v>
      </c>
      <c r="D238" s="19" t="s">
        <v>196</v>
      </c>
      <c r="E238" s="121">
        <v>28.13</v>
      </c>
      <c r="F238" s="122">
        <v>8.8000000000000007</v>
      </c>
      <c r="G238" s="12">
        <f t="shared" si="16"/>
        <v>984.55</v>
      </c>
      <c r="H238" s="13">
        <f t="shared" si="15"/>
        <v>56.26</v>
      </c>
      <c r="I238" s="14">
        <f t="shared" si="17"/>
        <v>1040.81</v>
      </c>
      <c r="J238" s="410">
        <f t="shared" si="18"/>
        <v>70.400000000000006</v>
      </c>
      <c r="L238" s="497"/>
    </row>
    <row r="239" spans="1:12" x14ac:dyDescent="0.2">
      <c r="A239" s="325"/>
      <c r="B239" s="21"/>
      <c r="C239" s="22" t="s">
        <v>116</v>
      </c>
      <c r="D239" s="22" t="s">
        <v>327</v>
      </c>
      <c r="E239" s="148">
        <v>9.86</v>
      </c>
      <c r="F239" s="149">
        <v>36.799999999999997</v>
      </c>
      <c r="G239" s="12">
        <f t="shared" si="16"/>
        <v>0</v>
      </c>
      <c r="H239" s="13">
        <f t="shared" si="15"/>
        <v>19.72</v>
      </c>
      <c r="I239" s="14">
        <f t="shared" si="17"/>
        <v>19.72</v>
      </c>
      <c r="J239" s="410">
        <f t="shared" si="18"/>
        <v>294.39999999999998</v>
      </c>
      <c r="L239" s="497"/>
    </row>
    <row r="240" spans="1:12" x14ac:dyDescent="0.2">
      <c r="A240" s="325"/>
      <c r="B240" s="21"/>
      <c r="C240" s="22" t="s">
        <v>537</v>
      </c>
      <c r="D240" s="22" t="s">
        <v>327</v>
      </c>
      <c r="E240" s="148">
        <v>5.87</v>
      </c>
      <c r="F240" s="149">
        <v>13.48</v>
      </c>
      <c r="G240" s="12">
        <f t="shared" si="16"/>
        <v>0</v>
      </c>
      <c r="H240" s="13">
        <f t="shared" si="15"/>
        <v>11.74</v>
      </c>
      <c r="I240" s="14">
        <f t="shared" si="17"/>
        <v>11.74</v>
      </c>
      <c r="J240" s="410">
        <f t="shared" si="18"/>
        <v>107.84</v>
      </c>
      <c r="L240" s="497"/>
    </row>
    <row r="241" spans="1:13" ht="22.5" x14ac:dyDescent="0.2">
      <c r="A241" s="325"/>
      <c r="B241" s="10">
        <v>5</v>
      </c>
      <c r="C241" s="11" t="s">
        <v>538</v>
      </c>
      <c r="D241" s="11" t="s">
        <v>327</v>
      </c>
      <c r="E241" s="123">
        <v>2.68</v>
      </c>
      <c r="F241" s="124" t="s">
        <v>8</v>
      </c>
      <c r="G241" s="12">
        <f t="shared" si="16"/>
        <v>469</v>
      </c>
      <c r="H241" s="13">
        <f t="shared" si="15"/>
        <v>5.36</v>
      </c>
      <c r="I241" s="14">
        <f t="shared" si="17"/>
        <v>474.36</v>
      </c>
      <c r="J241" s="410"/>
      <c r="L241" s="497"/>
    </row>
    <row r="242" spans="1:13" x14ac:dyDescent="0.2">
      <c r="A242" s="325"/>
      <c r="B242" s="21"/>
      <c r="C242" s="22" t="s">
        <v>539</v>
      </c>
      <c r="D242" s="22" t="s">
        <v>327</v>
      </c>
      <c r="E242" s="148">
        <v>6.84</v>
      </c>
      <c r="F242" s="149">
        <v>16.3</v>
      </c>
      <c r="G242" s="12">
        <f t="shared" si="16"/>
        <v>0</v>
      </c>
      <c r="H242" s="13">
        <f t="shared" si="15"/>
        <v>13.68</v>
      </c>
      <c r="I242" s="14">
        <f t="shared" si="17"/>
        <v>13.68</v>
      </c>
      <c r="J242" s="410">
        <f t="shared" si="18"/>
        <v>130.4</v>
      </c>
      <c r="L242" s="497"/>
    </row>
    <row r="243" spans="1:13" x14ac:dyDescent="0.2">
      <c r="A243" s="325"/>
      <c r="B243" s="21"/>
      <c r="C243" s="22" t="s">
        <v>413</v>
      </c>
      <c r="D243" s="22" t="s">
        <v>327</v>
      </c>
      <c r="E243" s="148">
        <v>31.08</v>
      </c>
      <c r="F243" s="149">
        <v>2.64</v>
      </c>
      <c r="G243" s="12">
        <f t="shared" si="16"/>
        <v>0</v>
      </c>
      <c r="H243" s="13">
        <f t="shared" si="15"/>
        <v>62.16</v>
      </c>
      <c r="I243" s="14">
        <f t="shared" si="17"/>
        <v>62.16</v>
      </c>
      <c r="J243" s="410">
        <f t="shared" si="18"/>
        <v>21.12</v>
      </c>
      <c r="L243" s="497"/>
    </row>
    <row r="244" spans="1:13" x14ac:dyDescent="0.2">
      <c r="A244" s="325"/>
      <c r="B244" s="21"/>
      <c r="C244" s="22" t="s">
        <v>540</v>
      </c>
      <c r="D244" s="22" t="s">
        <v>327</v>
      </c>
      <c r="E244" s="148">
        <v>10.45</v>
      </c>
      <c r="F244" s="149">
        <v>1.76</v>
      </c>
      <c r="G244" s="12">
        <f t="shared" si="16"/>
        <v>0</v>
      </c>
      <c r="H244" s="13">
        <f t="shared" si="15"/>
        <v>20.9</v>
      </c>
      <c r="I244" s="14">
        <f t="shared" si="17"/>
        <v>20.9</v>
      </c>
      <c r="J244" s="410">
        <f t="shared" si="18"/>
        <v>14.08</v>
      </c>
      <c r="L244" s="497"/>
    </row>
    <row r="245" spans="1:13" x14ac:dyDescent="0.2">
      <c r="A245" s="325"/>
      <c r="B245" s="10">
        <v>5</v>
      </c>
      <c r="C245" s="11" t="s">
        <v>541</v>
      </c>
      <c r="D245" s="11" t="s">
        <v>327</v>
      </c>
      <c r="E245" s="123">
        <v>160.5</v>
      </c>
      <c r="F245" s="124">
        <v>22.04</v>
      </c>
      <c r="G245" s="12">
        <f t="shared" si="16"/>
        <v>28087.5</v>
      </c>
      <c r="H245" s="13">
        <f t="shared" si="15"/>
        <v>321</v>
      </c>
      <c r="I245" s="14">
        <f t="shared" si="17"/>
        <v>28408.5</v>
      </c>
      <c r="J245" s="410">
        <f t="shared" si="18"/>
        <v>176.32</v>
      </c>
      <c r="L245" s="497"/>
    </row>
    <row r="246" spans="1:13" x14ac:dyDescent="0.2">
      <c r="A246" s="325"/>
      <c r="B246" s="10">
        <v>5</v>
      </c>
      <c r="C246" s="11" t="s">
        <v>531</v>
      </c>
      <c r="D246" s="35" t="s">
        <v>196</v>
      </c>
      <c r="E246" s="123">
        <v>62.7</v>
      </c>
      <c r="F246" s="124">
        <v>24.48</v>
      </c>
      <c r="G246" s="12">
        <f t="shared" si="16"/>
        <v>10972.5</v>
      </c>
      <c r="H246" s="13">
        <f t="shared" si="15"/>
        <v>125.4</v>
      </c>
      <c r="I246" s="14">
        <f t="shared" si="17"/>
        <v>11097.9</v>
      </c>
      <c r="J246" s="410">
        <f t="shared" si="18"/>
        <v>195.84</v>
      </c>
      <c r="L246" s="497"/>
    </row>
    <row r="247" spans="1:13" x14ac:dyDescent="0.2">
      <c r="A247" s="325"/>
      <c r="B247" s="16">
        <v>2</v>
      </c>
      <c r="C247" s="17" t="s">
        <v>531</v>
      </c>
      <c r="D247" s="17" t="s">
        <v>196</v>
      </c>
      <c r="E247" s="116">
        <v>21.25</v>
      </c>
      <c r="F247" s="150">
        <v>7.14</v>
      </c>
      <c r="G247" s="12">
        <f t="shared" si="16"/>
        <v>1487.5</v>
      </c>
      <c r="H247" s="13">
        <f t="shared" si="15"/>
        <v>42.5</v>
      </c>
      <c r="I247" s="14">
        <f t="shared" si="17"/>
        <v>1530</v>
      </c>
      <c r="J247" s="410">
        <f t="shared" si="18"/>
        <v>57.12</v>
      </c>
      <c r="L247" s="497"/>
    </row>
    <row r="248" spans="1:13" x14ac:dyDescent="0.2">
      <c r="A248" s="325"/>
      <c r="B248" s="10">
        <v>5</v>
      </c>
      <c r="C248" s="11" t="s">
        <v>15</v>
      </c>
      <c r="D248" s="11" t="s">
        <v>327</v>
      </c>
      <c r="E248" s="123">
        <v>39.340000000000003</v>
      </c>
      <c r="F248" s="124">
        <v>15.18</v>
      </c>
      <c r="G248" s="12">
        <f t="shared" si="16"/>
        <v>6884.5000000000009</v>
      </c>
      <c r="H248" s="13">
        <f t="shared" si="15"/>
        <v>78.680000000000007</v>
      </c>
      <c r="I248" s="14">
        <f t="shared" si="17"/>
        <v>6963.1800000000012</v>
      </c>
      <c r="J248" s="410">
        <f t="shared" si="18"/>
        <v>121.44</v>
      </c>
      <c r="L248" s="497"/>
    </row>
    <row r="249" spans="1:13" ht="16.5" customHeight="1" x14ac:dyDescent="0.2">
      <c r="A249" s="325"/>
      <c r="B249" s="10">
        <v>5</v>
      </c>
      <c r="C249" s="11" t="s">
        <v>542</v>
      </c>
      <c r="D249" s="11" t="s">
        <v>327</v>
      </c>
      <c r="E249" s="123">
        <v>254.4</v>
      </c>
      <c r="F249" s="124">
        <v>74.12</v>
      </c>
      <c r="G249" s="12">
        <f t="shared" si="16"/>
        <v>44520</v>
      </c>
      <c r="H249" s="13">
        <f t="shared" si="15"/>
        <v>508.8</v>
      </c>
      <c r="I249" s="14">
        <f t="shared" si="17"/>
        <v>45028.800000000003</v>
      </c>
      <c r="J249" s="410">
        <f t="shared" si="18"/>
        <v>592.96</v>
      </c>
      <c r="L249" s="497"/>
    </row>
    <row r="250" spans="1:13" x14ac:dyDescent="0.2">
      <c r="A250" s="325"/>
      <c r="B250" s="10">
        <v>5</v>
      </c>
      <c r="C250" s="11" t="s">
        <v>543</v>
      </c>
      <c r="D250" s="11" t="s">
        <v>327</v>
      </c>
      <c r="E250" s="123">
        <v>26.4</v>
      </c>
      <c r="F250" s="124">
        <v>128</v>
      </c>
      <c r="G250" s="12">
        <f t="shared" si="16"/>
        <v>4620</v>
      </c>
      <c r="H250" s="13">
        <f t="shared" si="15"/>
        <v>52.8</v>
      </c>
      <c r="I250" s="14">
        <f t="shared" si="17"/>
        <v>4672.8</v>
      </c>
      <c r="J250" s="410">
        <f t="shared" si="18"/>
        <v>1024</v>
      </c>
      <c r="L250" s="497"/>
    </row>
    <row r="251" spans="1:13" x14ac:dyDescent="0.2">
      <c r="A251" s="325"/>
      <c r="B251" s="21"/>
      <c r="C251" s="59" t="s">
        <v>110</v>
      </c>
      <c r="D251" s="23"/>
      <c r="E251" s="81"/>
      <c r="F251" s="82"/>
      <c r="G251" s="12">
        <f t="shared" si="16"/>
        <v>0</v>
      </c>
      <c r="H251" s="13">
        <f t="shared" si="15"/>
        <v>0</v>
      </c>
      <c r="I251" s="14">
        <f t="shared" si="17"/>
        <v>0</v>
      </c>
      <c r="J251" s="410">
        <f t="shared" si="18"/>
        <v>0</v>
      </c>
      <c r="L251" s="497"/>
    </row>
    <row r="252" spans="1:13" x14ac:dyDescent="0.2">
      <c r="A252" s="325"/>
      <c r="B252" s="18">
        <v>1</v>
      </c>
      <c r="C252" s="19" t="s">
        <v>544</v>
      </c>
      <c r="D252" s="19" t="s">
        <v>327</v>
      </c>
      <c r="E252" s="121">
        <v>8</v>
      </c>
      <c r="F252" s="122" t="s">
        <v>8</v>
      </c>
      <c r="G252" s="12">
        <f t="shared" si="16"/>
        <v>280</v>
      </c>
      <c r="H252" s="13">
        <f t="shared" si="15"/>
        <v>16</v>
      </c>
      <c r="I252" s="14">
        <f t="shared" si="17"/>
        <v>296</v>
      </c>
      <c r="J252" s="410"/>
      <c r="L252" s="497"/>
    </row>
    <row r="253" spans="1:13" x14ac:dyDescent="0.2">
      <c r="A253" s="325"/>
      <c r="B253" s="18">
        <v>1</v>
      </c>
      <c r="C253" s="72" t="s">
        <v>545</v>
      </c>
      <c r="D253" s="19" t="s">
        <v>11</v>
      </c>
      <c r="E253" s="121">
        <v>4</v>
      </c>
      <c r="F253" s="164" t="s">
        <v>8</v>
      </c>
      <c r="G253" s="12">
        <f t="shared" si="16"/>
        <v>140</v>
      </c>
      <c r="H253" s="13">
        <f t="shared" si="15"/>
        <v>8</v>
      </c>
      <c r="I253" s="14">
        <f t="shared" si="17"/>
        <v>148</v>
      </c>
      <c r="J253" s="410"/>
      <c r="L253" s="497"/>
    </row>
    <row r="254" spans="1:13" x14ac:dyDescent="0.2">
      <c r="A254" s="325"/>
      <c r="B254" s="21"/>
      <c r="C254" s="65" t="s">
        <v>20</v>
      </c>
      <c r="D254" s="23"/>
      <c r="E254" s="81">
        <f>SUM(E200:E253)</f>
        <v>1873.4600000000003</v>
      </c>
      <c r="F254" s="82">
        <f>SUM(F200:F253)</f>
        <v>701.78</v>
      </c>
      <c r="G254" s="12"/>
      <c r="I254" s="14"/>
      <c r="J254" s="410"/>
      <c r="L254" s="497"/>
    </row>
    <row r="255" spans="1:13" s="303" customFormat="1" x14ac:dyDescent="0.2">
      <c r="A255" s="325"/>
      <c r="B255" s="21"/>
      <c r="C255" s="305"/>
      <c r="D255" s="308"/>
      <c r="E255" s="81"/>
      <c r="F255" s="82"/>
      <c r="G255" s="12"/>
      <c r="H255" s="13"/>
      <c r="I255" s="14"/>
      <c r="J255" s="410"/>
      <c r="L255" s="497"/>
      <c r="M255" s="481"/>
    </row>
    <row r="256" spans="1:13" s="303" customFormat="1" ht="12.75" customHeight="1" x14ac:dyDescent="0.2">
      <c r="A256" s="325"/>
      <c r="B256" s="867" t="s">
        <v>21</v>
      </c>
      <c r="C256" s="868"/>
      <c r="D256" s="868"/>
      <c r="E256" s="868"/>
      <c r="F256" s="869"/>
      <c r="G256" s="12"/>
      <c r="H256" s="13"/>
      <c r="I256" s="14"/>
      <c r="J256" s="410"/>
      <c r="L256" s="497"/>
      <c r="M256" s="481"/>
    </row>
    <row r="257" spans="1:13" s="303" customFormat="1" ht="25.5" customHeight="1" x14ac:dyDescent="0.2">
      <c r="A257" s="325"/>
      <c r="B257" s="867" t="s">
        <v>546</v>
      </c>
      <c r="C257" s="868"/>
      <c r="D257" s="868"/>
      <c r="E257" s="868"/>
      <c r="F257" s="869"/>
      <c r="G257" s="12"/>
      <c r="H257" s="13"/>
      <c r="I257" s="14"/>
      <c r="J257" s="410"/>
      <c r="K257" s="15"/>
      <c r="L257" s="497"/>
      <c r="M257" s="481"/>
    </row>
    <row r="258" spans="1:13" s="303" customFormat="1" ht="28.5" customHeight="1" x14ac:dyDescent="0.2">
      <c r="A258" s="325"/>
      <c r="B258" s="879" t="s">
        <v>547</v>
      </c>
      <c r="C258" s="880"/>
      <c r="D258" s="880"/>
      <c r="E258" s="880"/>
      <c r="F258" s="881"/>
      <c r="G258" s="12"/>
      <c r="H258" s="13"/>
      <c r="I258" s="14"/>
      <c r="J258" s="410"/>
      <c r="K258" s="15"/>
      <c r="L258" s="497"/>
      <c r="M258" s="481"/>
    </row>
    <row r="259" spans="1:13" s="303" customFormat="1" ht="27.75" customHeight="1" x14ac:dyDescent="0.2">
      <c r="A259" s="325"/>
      <c r="B259" s="867" t="s">
        <v>85</v>
      </c>
      <c r="C259" s="868"/>
      <c r="D259" s="868"/>
      <c r="E259" s="868"/>
      <c r="F259" s="869"/>
      <c r="G259" s="12"/>
      <c r="H259" s="13"/>
      <c r="I259" s="14"/>
      <c r="J259" s="410"/>
      <c r="K259" s="15"/>
      <c r="L259" s="497"/>
      <c r="M259" s="481"/>
    </row>
    <row r="260" spans="1:13" s="303" customFormat="1" ht="27.75" customHeight="1" x14ac:dyDescent="0.2">
      <c r="A260" s="325"/>
      <c r="B260" s="867" t="s">
        <v>418</v>
      </c>
      <c r="C260" s="868"/>
      <c r="D260" s="868"/>
      <c r="E260" s="868"/>
      <c r="F260" s="869"/>
      <c r="G260" s="12"/>
      <c r="H260" s="13"/>
      <c r="I260" s="14"/>
      <c r="J260" s="410"/>
      <c r="K260" s="15"/>
      <c r="L260" s="497"/>
      <c r="M260" s="481"/>
    </row>
    <row r="261" spans="1:13" s="303" customFormat="1" ht="11.25" customHeight="1" x14ac:dyDescent="0.2">
      <c r="A261" s="325"/>
      <c r="B261" s="879" t="s">
        <v>548</v>
      </c>
      <c r="C261" s="880"/>
      <c r="D261" s="880"/>
      <c r="E261" s="880"/>
      <c r="F261" s="881"/>
      <c r="G261" s="12"/>
      <c r="H261" s="13"/>
      <c r="I261" s="14"/>
      <c r="J261" s="410"/>
      <c r="K261" s="15"/>
      <c r="L261" s="497"/>
      <c r="M261" s="481"/>
    </row>
    <row r="262" spans="1:13" s="303" customFormat="1" ht="11.25" customHeight="1" x14ac:dyDescent="0.2">
      <c r="A262" s="324"/>
      <c r="B262" s="921" t="s">
        <v>230</v>
      </c>
      <c r="C262" s="922"/>
      <c r="D262" s="922"/>
      <c r="E262" s="922"/>
      <c r="F262" s="923"/>
      <c r="G262" s="12"/>
      <c r="H262" s="13"/>
      <c r="I262" s="14"/>
      <c r="J262" s="410"/>
      <c r="K262" s="15"/>
      <c r="L262" s="497"/>
      <c r="M262" s="481"/>
    </row>
    <row r="263" spans="1:13" s="303" customFormat="1" x14ac:dyDescent="0.2">
      <c r="A263" s="325"/>
      <c r="B263" s="890"/>
      <c r="C263" s="891"/>
      <c r="D263" s="891"/>
      <c r="E263" s="891"/>
      <c r="F263" s="892"/>
      <c r="G263" s="12"/>
      <c r="H263" s="13"/>
      <c r="I263" s="14"/>
      <c r="J263" s="410"/>
      <c r="L263" s="497"/>
      <c r="M263" s="481"/>
    </row>
    <row r="264" spans="1:13" s="303" customFormat="1" ht="12.75" customHeight="1" x14ac:dyDescent="0.2">
      <c r="A264" s="325"/>
      <c r="B264" s="867" t="s">
        <v>25</v>
      </c>
      <c r="C264" s="868"/>
      <c r="D264" s="868"/>
      <c r="E264" s="868"/>
      <c r="F264" s="869"/>
      <c r="G264" s="12"/>
      <c r="H264" s="13"/>
      <c r="I264" s="14"/>
      <c r="J264" s="410"/>
      <c r="L264" s="497"/>
      <c r="M264" s="481"/>
    </row>
    <row r="265" spans="1:13" s="303" customFormat="1" ht="24" customHeight="1" x14ac:dyDescent="0.2">
      <c r="A265" s="325"/>
      <c r="B265" s="908" t="s">
        <v>549</v>
      </c>
      <c r="C265" s="911"/>
      <c r="D265" s="911"/>
      <c r="E265" s="911"/>
      <c r="F265" s="912"/>
      <c r="G265" s="12"/>
      <c r="H265" s="13"/>
      <c r="I265" s="14"/>
      <c r="J265" s="410"/>
      <c r="L265" s="497"/>
      <c r="M265" s="481"/>
    </row>
    <row r="266" spans="1:13" s="303" customFormat="1" ht="12.75" customHeight="1" x14ac:dyDescent="0.2">
      <c r="A266" s="69"/>
      <c r="B266" s="873" t="s">
        <v>419</v>
      </c>
      <c r="C266" s="874"/>
      <c r="D266" s="874"/>
      <c r="E266" s="874"/>
      <c r="F266" s="875"/>
      <c r="G266" s="12"/>
      <c r="H266" s="13"/>
      <c r="I266" s="14"/>
      <c r="J266" s="410"/>
      <c r="L266" s="497"/>
      <c r="M266" s="481"/>
    </row>
    <row r="267" spans="1:13" s="303" customFormat="1" ht="14.25" customHeight="1" x14ac:dyDescent="0.2">
      <c r="A267" s="325"/>
      <c r="B267" s="21"/>
      <c r="C267" s="305"/>
      <c r="D267" s="308"/>
      <c r="E267" s="81"/>
      <c r="F267" s="82"/>
      <c r="G267" s="12"/>
      <c r="H267" s="13"/>
      <c r="I267" s="14"/>
      <c r="J267" s="410"/>
      <c r="L267" s="497"/>
      <c r="M267" s="481"/>
    </row>
    <row r="268" spans="1:13" x14ac:dyDescent="0.2">
      <c r="A268" s="325"/>
      <c r="B268" s="24"/>
      <c r="F268" s="25"/>
      <c r="G268" s="12"/>
      <c r="I268" s="14"/>
      <c r="J268" s="410"/>
      <c r="L268" s="497"/>
    </row>
    <row r="269" spans="1:13" ht="22.5" x14ac:dyDescent="0.2">
      <c r="A269" s="6"/>
      <c r="B269" s="341" t="s">
        <v>932</v>
      </c>
      <c r="C269" s="165"/>
      <c r="D269" s="165"/>
      <c r="E269" s="165" t="s">
        <v>774</v>
      </c>
      <c r="F269" s="342" t="s">
        <v>415</v>
      </c>
      <c r="G269" s="12"/>
      <c r="I269" s="14"/>
      <c r="J269" s="410"/>
      <c r="L269" s="497"/>
    </row>
    <row r="270" spans="1:13" ht="45" x14ac:dyDescent="0.2">
      <c r="A270" s="325"/>
      <c r="B270" s="125">
        <f>173*5*35</f>
        <v>30275</v>
      </c>
      <c r="C270" s="66" t="s">
        <v>841</v>
      </c>
      <c r="D270" s="66" t="s">
        <v>416</v>
      </c>
      <c r="E270" s="380">
        <v>0.6</v>
      </c>
      <c r="F270" s="441">
        <f>B270*E270</f>
        <v>18165</v>
      </c>
      <c r="G270" s="12"/>
      <c r="I270" s="14"/>
      <c r="J270" s="410"/>
      <c r="L270" s="497"/>
    </row>
    <row r="271" spans="1:13" s="303" customFormat="1" ht="67.5" x14ac:dyDescent="0.2">
      <c r="A271" s="69"/>
      <c r="B271" s="343">
        <f>12*35</f>
        <v>420</v>
      </c>
      <c r="C271" s="333" t="s">
        <v>934</v>
      </c>
      <c r="D271" s="333" t="s">
        <v>852</v>
      </c>
      <c r="E271" s="380">
        <v>0.6</v>
      </c>
      <c r="F271" s="442">
        <f>B271*E271</f>
        <v>252</v>
      </c>
      <c r="G271" s="12"/>
      <c r="H271" s="13"/>
      <c r="I271" s="14"/>
      <c r="J271" s="410"/>
      <c r="L271" s="497"/>
      <c r="M271" s="481"/>
    </row>
    <row r="272" spans="1:13" x14ac:dyDescent="0.2">
      <c r="A272" s="69"/>
      <c r="B272" s="166" t="s">
        <v>417</v>
      </c>
      <c r="C272" s="167"/>
      <c r="D272" s="167"/>
      <c r="E272" s="443"/>
      <c r="F272" s="444">
        <f>SUM(F270:F271)</f>
        <v>18417</v>
      </c>
      <c r="G272" s="12"/>
      <c r="I272" s="14"/>
      <c r="J272" s="410"/>
      <c r="L272" s="497"/>
      <c r="M272" s="483">
        <f>F272</f>
        <v>18417</v>
      </c>
    </row>
    <row r="273" spans="1:13" x14ac:dyDescent="0.2">
      <c r="A273" s="325"/>
      <c r="B273" s="24"/>
      <c r="F273" s="25"/>
      <c r="G273" s="12"/>
      <c r="I273" s="14"/>
      <c r="J273" s="410"/>
      <c r="L273" s="497"/>
    </row>
    <row r="274" spans="1:13" x14ac:dyDescent="0.2">
      <c r="A274" s="325"/>
      <c r="B274" s="24"/>
      <c r="F274" s="25"/>
      <c r="G274" s="12"/>
      <c r="I274" s="14"/>
      <c r="J274" s="410"/>
      <c r="L274" s="497"/>
    </row>
    <row r="275" spans="1:13" s="26" customFormat="1" ht="12.75" customHeight="1" x14ac:dyDescent="0.2">
      <c r="A275" s="318"/>
      <c r="B275" s="28"/>
      <c r="C275" s="28"/>
      <c r="D275" s="28"/>
      <c r="E275" s="28"/>
      <c r="F275" s="28"/>
      <c r="G275" s="29"/>
      <c r="H275" s="30"/>
      <c r="I275" s="31"/>
      <c r="J275" s="409"/>
      <c r="L275" s="496"/>
      <c r="M275" s="480"/>
    </row>
    <row r="276" spans="1:13" s="26" customFormat="1" ht="42.75" customHeight="1" x14ac:dyDescent="0.2">
      <c r="A276" s="83"/>
      <c r="B276" s="7" t="s">
        <v>747</v>
      </c>
      <c r="C276" s="888" t="s">
        <v>907</v>
      </c>
      <c r="D276" s="888"/>
      <c r="E276" s="888"/>
      <c r="F276" s="889"/>
      <c r="G276" s="12"/>
      <c r="H276" s="13"/>
      <c r="I276" s="14"/>
      <c r="J276" s="410"/>
      <c r="K276" s="5"/>
      <c r="L276" s="496"/>
      <c r="M276" s="480"/>
    </row>
    <row r="277" spans="1:13" s="26" customFormat="1" ht="64.5" customHeight="1" x14ac:dyDescent="0.2">
      <c r="A277" s="83"/>
      <c r="B277" s="168"/>
      <c r="C277" s="49"/>
      <c r="D277" s="49" t="s">
        <v>550</v>
      </c>
      <c r="E277" s="49" t="s">
        <v>551</v>
      </c>
      <c r="F277" s="50" t="s">
        <v>552</v>
      </c>
      <c r="G277" s="36"/>
      <c r="H277" s="37"/>
      <c r="I277" s="38"/>
      <c r="J277" s="413"/>
      <c r="K277" s="43"/>
      <c r="L277" s="496"/>
      <c r="M277" s="480"/>
    </row>
    <row r="278" spans="1:13" s="26" customFormat="1" ht="12.75" customHeight="1" x14ac:dyDescent="0.2">
      <c r="A278" s="324"/>
      <c r="B278" s="18">
        <v>1</v>
      </c>
      <c r="C278" s="19" t="s">
        <v>553</v>
      </c>
      <c r="D278" s="19" t="s">
        <v>45</v>
      </c>
      <c r="E278" s="169">
        <v>94.7</v>
      </c>
      <c r="F278" s="122">
        <v>19.5</v>
      </c>
      <c r="G278" s="36">
        <f>B278*E278*52</f>
        <v>4924.4000000000005</v>
      </c>
      <c r="H278" s="13">
        <f>E278*2</f>
        <v>189.4</v>
      </c>
      <c r="I278" s="14">
        <f>SUM(G278:H278)</f>
        <v>5113.8</v>
      </c>
      <c r="J278" s="410">
        <f>F278*6</f>
        <v>117</v>
      </c>
      <c r="K278" s="15">
        <f>SUM(I278:J281)</f>
        <v>6635.88</v>
      </c>
      <c r="L278" s="496">
        <f>K278*J$905</f>
        <v>422.78446847004955</v>
      </c>
      <c r="M278" s="480"/>
    </row>
    <row r="279" spans="1:13" s="26" customFormat="1" ht="12.75" customHeight="1" x14ac:dyDescent="0.2">
      <c r="A279" s="324"/>
      <c r="B279" s="18">
        <v>1</v>
      </c>
      <c r="C279" s="19" t="s">
        <v>148</v>
      </c>
      <c r="D279" s="19" t="s">
        <v>131</v>
      </c>
      <c r="E279" s="169">
        <v>14.2</v>
      </c>
      <c r="F279" s="122">
        <v>8.98</v>
      </c>
      <c r="G279" s="36">
        <f>B279*E279*52</f>
        <v>738.4</v>
      </c>
      <c r="H279" s="13">
        <f>E279*2</f>
        <v>28.4</v>
      </c>
      <c r="I279" s="14">
        <f>SUM(G279:H279)</f>
        <v>766.8</v>
      </c>
      <c r="J279" s="410">
        <f t="shared" ref="J279:J281" si="19">F279*6</f>
        <v>53.88</v>
      </c>
      <c r="K279" s="5"/>
      <c r="L279" s="496"/>
      <c r="M279" s="480"/>
    </row>
    <row r="280" spans="1:13" s="26" customFormat="1" ht="12.75" customHeight="1" x14ac:dyDescent="0.2">
      <c r="A280" s="324"/>
      <c r="B280" s="18">
        <v>1</v>
      </c>
      <c r="C280" s="19" t="s">
        <v>15</v>
      </c>
      <c r="D280" s="19" t="s">
        <v>16</v>
      </c>
      <c r="E280" s="169">
        <v>10.6</v>
      </c>
      <c r="F280" s="122">
        <v>2</v>
      </c>
      <c r="G280" s="36">
        <f>B280*E280*52</f>
        <v>551.19999999999993</v>
      </c>
      <c r="H280" s="13">
        <f>E280*2</f>
        <v>21.2</v>
      </c>
      <c r="I280" s="14">
        <f>SUM(G280:H280)</f>
        <v>572.4</v>
      </c>
      <c r="J280" s="410">
        <f t="shared" si="19"/>
        <v>12</v>
      </c>
      <c r="K280" s="5"/>
      <c r="L280" s="496"/>
      <c r="M280" s="480"/>
    </row>
    <row r="281" spans="1:13" s="26" customFormat="1" ht="12.75" customHeight="1" x14ac:dyDescent="0.2">
      <c r="A281" s="324"/>
      <c r="B281" s="44"/>
      <c r="C281" s="45" t="s">
        <v>554</v>
      </c>
      <c r="D281" s="45"/>
      <c r="E281" s="73"/>
      <c r="F281" s="74"/>
      <c r="G281" s="36">
        <f>B281*E281*52</f>
        <v>0</v>
      </c>
      <c r="H281" s="13">
        <f>E281*2</f>
        <v>0</v>
      </c>
      <c r="I281" s="14">
        <f>SUM(G281:H281)</f>
        <v>0</v>
      </c>
      <c r="J281" s="410">
        <f t="shared" si="19"/>
        <v>0</v>
      </c>
      <c r="K281" s="5"/>
      <c r="L281" s="496"/>
      <c r="M281" s="480"/>
    </row>
    <row r="282" spans="1:13" s="26" customFormat="1" ht="12.75" customHeight="1" x14ac:dyDescent="0.2">
      <c r="A282" s="324"/>
      <c r="B282" s="48"/>
      <c r="C282" s="65" t="s">
        <v>20</v>
      </c>
      <c r="D282" s="23"/>
      <c r="E282" s="81">
        <f>SUM(E278:E281)</f>
        <v>119.5</v>
      </c>
      <c r="F282" s="82">
        <f>SUM(F278:F281)</f>
        <v>30.48</v>
      </c>
      <c r="G282" s="12"/>
      <c r="H282" s="13"/>
      <c r="I282" s="14"/>
      <c r="J282" s="410"/>
      <c r="K282" s="5"/>
      <c r="L282" s="496"/>
      <c r="M282" s="480"/>
    </row>
    <row r="283" spans="1:13" s="26" customFormat="1" ht="12.75" customHeight="1" x14ac:dyDescent="0.2">
      <c r="A283" s="324"/>
      <c r="B283" s="24"/>
      <c r="C283" s="5"/>
      <c r="D283" s="5"/>
      <c r="E283" s="5"/>
      <c r="F283" s="25"/>
      <c r="G283" s="141"/>
      <c r="H283" s="112"/>
      <c r="I283" s="68"/>
      <c r="J283" s="415"/>
      <c r="K283" s="5"/>
      <c r="L283" s="496"/>
      <c r="M283" s="480"/>
    </row>
    <row r="284" spans="1:13" s="26" customFormat="1" ht="12.75" customHeight="1" x14ac:dyDescent="0.2">
      <c r="A284" s="324"/>
      <c r="B284" s="867" t="s">
        <v>21</v>
      </c>
      <c r="C284" s="868"/>
      <c r="D284" s="868"/>
      <c r="E284" s="868"/>
      <c r="F284" s="869"/>
      <c r="G284" s="12"/>
      <c r="H284" s="13"/>
      <c r="I284" s="14"/>
      <c r="J284" s="410"/>
      <c r="K284" s="5"/>
      <c r="L284" s="496"/>
      <c r="M284" s="480"/>
    </row>
    <row r="285" spans="1:13" s="26" customFormat="1" ht="12.75" customHeight="1" x14ac:dyDescent="0.2">
      <c r="A285" s="324"/>
      <c r="B285" s="867" t="s">
        <v>270</v>
      </c>
      <c r="C285" s="868"/>
      <c r="D285" s="868"/>
      <c r="E285" s="868"/>
      <c r="F285" s="869"/>
      <c r="G285" s="12"/>
      <c r="H285" s="13"/>
      <c r="I285" s="14"/>
      <c r="J285" s="410"/>
      <c r="K285" s="5"/>
      <c r="L285" s="496"/>
      <c r="M285" s="480"/>
    </row>
    <row r="286" spans="1:13" s="26" customFormat="1" ht="12.75" customHeight="1" x14ac:dyDescent="0.2">
      <c r="A286" s="324"/>
      <c r="B286" s="890"/>
      <c r="C286" s="891"/>
      <c r="D286" s="891"/>
      <c r="E286" s="891"/>
      <c r="F286" s="892"/>
      <c r="G286" s="12"/>
      <c r="H286" s="13"/>
      <c r="I286" s="14"/>
      <c r="J286" s="410"/>
      <c r="K286" s="5"/>
      <c r="L286" s="496"/>
      <c r="M286" s="480"/>
    </row>
    <row r="287" spans="1:13" s="26" customFormat="1" ht="12.75" customHeight="1" x14ac:dyDescent="0.2">
      <c r="A287" s="324"/>
      <c r="B287" s="867" t="s">
        <v>25</v>
      </c>
      <c r="C287" s="868"/>
      <c r="D287" s="868"/>
      <c r="E287" s="868"/>
      <c r="F287" s="869"/>
      <c r="G287" s="12"/>
      <c r="H287" s="13"/>
      <c r="I287" s="14"/>
      <c r="J287" s="410"/>
      <c r="K287" s="5"/>
      <c r="L287" s="496"/>
      <c r="M287" s="480"/>
    </row>
    <row r="288" spans="1:13" s="26" customFormat="1" ht="12.75" customHeight="1" x14ac:dyDescent="0.2">
      <c r="A288" s="324"/>
      <c r="B288" s="908" t="s">
        <v>332</v>
      </c>
      <c r="C288" s="911"/>
      <c r="D288" s="911"/>
      <c r="E288" s="911"/>
      <c r="F288" s="912"/>
      <c r="G288" s="12"/>
      <c r="H288" s="13"/>
      <c r="I288" s="14"/>
      <c r="J288" s="410"/>
      <c r="K288" s="5"/>
      <c r="L288" s="496"/>
      <c r="M288" s="480"/>
    </row>
    <row r="289" spans="1:13" s="26" customFormat="1" ht="12.75" customHeight="1" x14ac:dyDescent="0.2">
      <c r="A289" s="326"/>
      <c r="B289" s="873" t="s">
        <v>555</v>
      </c>
      <c r="C289" s="874"/>
      <c r="D289" s="874"/>
      <c r="E289" s="874"/>
      <c r="F289" s="875"/>
      <c r="G289" s="12"/>
      <c r="H289" s="13"/>
      <c r="I289" s="14"/>
      <c r="J289" s="410"/>
      <c r="K289" s="5"/>
      <c r="L289" s="496"/>
      <c r="M289" s="480"/>
    </row>
    <row r="290" spans="1:13" s="26" customFormat="1" ht="12.75" customHeight="1" x14ac:dyDescent="0.2">
      <c r="A290" s="318"/>
      <c r="B290" s="28"/>
      <c r="C290" s="28"/>
      <c r="D290" s="28"/>
      <c r="E290" s="28"/>
      <c r="F290" s="28"/>
      <c r="G290" s="29"/>
      <c r="H290" s="30"/>
      <c r="I290" s="31"/>
      <c r="J290" s="409"/>
      <c r="L290" s="496"/>
      <c r="M290" s="480"/>
    </row>
    <row r="291" spans="1:13" s="26" customFormat="1" ht="34.5" customHeight="1" x14ac:dyDescent="0.2">
      <c r="A291" s="83"/>
      <c r="B291" s="7" t="s">
        <v>746</v>
      </c>
      <c r="C291" s="946" t="s">
        <v>908</v>
      </c>
      <c r="D291" s="946"/>
      <c r="E291" s="946"/>
      <c r="F291" s="947"/>
      <c r="G291" s="9"/>
      <c r="H291" s="5"/>
      <c r="I291" s="5"/>
      <c r="J291" s="412"/>
      <c r="K291" s="5"/>
      <c r="L291" s="496"/>
      <c r="M291" s="480"/>
    </row>
    <row r="292" spans="1:13" s="26" customFormat="1" x14ac:dyDescent="0.2">
      <c r="A292" s="324"/>
      <c r="B292" s="34">
        <v>5</v>
      </c>
      <c r="C292" s="35" t="s">
        <v>556</v>
      </c>
      <c r="D292" s="35" t="s">
        <v>557</v>
      </c>
      <c r="E292" s="79">
        <v>101.5</v>
      </c>
      <c r="F292" s="80">
        <v>20</v>
      </c>
      <c r="G292" s="12">
        <f>B292*E292*35</f>
        <v>17762.5</v>
      </c>
      <c r="H292" s="13">
        <f>E292*2</f>
        <v>203</v>
      </c>
      <c r="I292" s="14">
        <f>SUM(G292:H292)</f>
        <v>17965.5</v>
      </c>
      <c r="J292" s="410">
        <f>F292*8</f>
        <v>160</v>
      </c>
      <c r="K292" s="15">
        <f>SUM(I292:J293)</f>
        <v>20345.22</v>
      </c>
      <c r="L292" s="496">
        <f>K292*J$905</f>
        <v>1296.2324550182072</v>
      </c>
      <c r="M292" s="480"/>
    </row>
    <row r="293" spans="1:13" s="26" customFormat="1" x14ac:dyDescent="0.2">
      <c r="A293" s="324"/>
      <c r="B293" s="34">
        <v>5</v>
      </c>
      <c r="C293" s="35" t="s">
        <v>558</v>
      </c>
      <c r="D293" s="35" t="s">
        <v>16</v>
      </c>
      <c r="E293" s="79">
        <f>5.4+3.48+3.48</f>
        <v>12.360000000000001</v>
      </c>
      <c r="F293" s="80">
        <v>4</v>
      </c>
      <c r="G293" s="12">
        <f>B293*E293*35</f>
        <v>2163</v>
      </c>
      <c r="H293" s="13">
        <f>E293*2</f>
        <v>24.720000000000002</v>
      </c>
      <c r="I293" s="14">
        <f>SUM(G293:H293)</f>
        <v>2187.7199999999998</v>
      </c>
      <c r="J293" s="410">
        <f>F293*8</f>
        <v>32</v>
      </c>
      <c r="K293" s="5"/>
      <c r="L293" s="496"/>
      <c r="M293" s="480"/>
    </row>
    <row r="294" spans="1:13" s="26" customFormat="1" x14ac:dyDescent="0.2">
      <c r="A294" s="324"/>
      <c r="B294" s="21"/>
      <c r="C294" s="65" t="s">
        <v>20</v>
      </c>
      <c r="D294" s="23"/>
      <c r="E294" s="81">
        <f>SUM(E292:E293)</f>
        <v>113.86</v>
      </c>
      <c r="F294" s="82">
        <f>SUM(F292:F293)</f>
        <v>24</v>
      </c>
      <c r="G294" s="12"/>
      <c r="H294" s="13"/>
      <c r="I294" s="14"/>
      <c r="J294" s="410"/>
      <c r="K294" s="5"/>
      <c r="L294" s="496"/>
      <c r="M294" s="480"/>
    </row>
    <row r="295" spans="1:13" s="26" customFormat="1" x14ac:dyDescent="0.2">
      <c r="A295" s="324"/>
      <c r="B295" s="896"/>
      <c r="C295" s="897"/>
      <c r="D295" s="897"/>
      <c r="E295" s="897"/>
      <c r="F295" s="898"/>
      <c r="G295" s="9"/>
      <c r="H295" s="58"/>
      <c r="I295" s="13"/>
      <c r="J295" s="410"/>
      <c r="K295" s="5"/>
      <c r="L295" s="496"/>
      <c r="M295" s="480"/>
    </row>
    <row r="296" spans="1:13" s="26" customFormat="1" x14ac:dyDescent="0.2">
      <c r="A296" s="324"/>
      <c r="B296" s="867" t="s">
        <v>21</v>
      </c>
      <c r="C296" s="868"/>
      <c r="D296" s="868"/>
      <c r="E296" s="868"/>
      <c r="F296" s="869"/>
      <c r="G296" s="9"/>
      <c r="H296" s="58"/>
      <c r="I296" s="13"/>
      <c r="J296" s="410"/>
      <c r="K296" s="5"/>
      <c r="L296" s="496"/>
      <c r="M296" s="480"/>
    </row>
    <row r="297" spans="1:13" s="26" customFormat="1" x14ac:dyDescent="0.2">
      <c r="A297" s="324"/>
      <c r="B297" s="867" t="s">
        <v>64</v>
      </c>
      <c r="C297" s="868"/>
      <c r="D297" s="868"/>
      <c r="E297" s="868"/>
      <c r="F297" s="869"/>
      <c r="G297" s="12"/>
      <c r="H297" s="13"/>
      <c r="I297" s="14"/>
      <c r="J297" s="410"/>
      <c r="K297" s="15"/>
      <c r="L297" s="496"/>
      <c r="M297" s="480"/>
    </row>
    <row r="298" spans="1:13" s="26" customFormat="1" x14ac:dyDescent="0.2">
      <c r="A298" s="324"/>
      <c r="B298" s="896"/>
      <c r="C298" s="897"/>
      <c r="D298" s="897"/>
      <c r="E298" s="897"/>
      <c r="F298" s="898"/>
      <c r="G298" s="9"/>
      <c r="H298" s="58"/>
      <c r="I298" s="13"/>
      <c r="J298" s="410"/>
      <c r="K298" s="5"/>
      <c r="L298" s="496"/>
      <c r="M298" s="480"/>
    </row>
    <row r="299" spans="1:13" s="26" customFormat="1" x14ac:dyDescent="0.2">
      <c r="A299" s="324"/>
      <c r="B299" s="867" t="s">
        <v>25</v>
      </c>
      <c r="C299" s="868"/>
      <c r="D299" s="868"/>
      <c r="E299" s="868"/>
      <c r="F299" s="869"/>
      <c r="G299" s="9"/>
      <c r="H299" s="58"/>
      <c r="I299" s="13"/>
      <c r="J299" s="410"/>
      <c r="K299" s="5"/>
      <c r="L299" s="496"/>
      <c r="M299" s="480"/>
    </row>
    <row r="300" spans="1:13" s="26" customFormat="1" x14ac:dyDescent="0.2">
      <c r="A300" s="324"/>
      <c r="B300" s="908" t="s">
        <v>332</v>
      </c>
      <c r="C300" s="911"/>
      <c r="D300" s="911"/>
      <c r="E300" s="911"/>
      <c r="F300" s="912"/>
      <c r="G300" s="9"/>
      <c r="H300" s="58"/>
      <c r="I300" s="13"/>
      <c r="J300" s="410"/>
      <c r="K300" s="5"/>
      <c r="L300" s="496"/>
      <c r="M300" s="480"/>
    </row>
    <row r="301" spans="1:13" s="26" customFormat="1" x14ac:dyDescent="0.2">
      <c r="A301" s="326"/>
      <c r="B301" s="873" t="s">
        <v>419</v>
      </c>
      <c r="C301" s="874"/>
      <c r="D301" s="874"/>
      <c r="E301" s="874"/>
      <c r="F301" s="875"/>
      <c r="G301" s="9"/>
      <c r="H301" s="58"/>
      <c r="I301" s="13"/>
      <c r="J301" s="410"/>
      <c r="K301" s="5"/>
      <c r="L301" s="496"/>
      <c r="M301" s="480"/>
    </row>
    <row r="302" spans="1:13" s="309" customFormat="1" x14ac:dyDescent="0.2">
      <c r="A302" s="318"/>
      <c r="B302" s="28"/>
      <c r="C302" s="28"/>
      <c r="D302" s="28"/>
      <c r="E302" s="28"/>
      <c r="F302" s="28"/>
      <c r="H302" s="29"/>
      <c r="I302" s="30"/>
      <c r="J302" s="409"/>
      <c r="L302" s="496"/>
      <c r="M302" s="480"/>
    </row>
    <row r="303" spans="1:13" s="309" customFormat="1" ht="22.5" x14ac:dyDescent="0.2">
      <c r="A303" s="83"/>
      <c r="B303" s="341" t="s">
        <v>932</v>
      </c>
      <c r="C303" s="165"/>
      <c r="D303" s="165"/>
      <c r="E303" s="165" t="s">
        <v>774</v>
      </c>
      <c r="F303" s="342" t="s">
        <v>415</v>
      </c>
      <c r="H303" s="32"/>
      <c r="I303" s="32"/>
      <c r="J303" s="409"/>
      <c r="L303" s="496"/>
      <c r="M303" s="480"/>
    </row>
    <row r="304" spans="1:13" s="309" customFormat="1" ht="45" x14ac:dyDescent="0.2">
      <c r="A304" s="324"/>
      <c r="B304" s="125">
        <f>13*5*35</f>
        <v>2275</v>
      </c>
      <c r="C304" s="66" t="s">
        <v>842</v>
      </c>
      <c r="D304" s="66" t="s">
        <v>416</v>
      </c>
      <c r="E304" s="380">
        <v>0.6</v>
      </c>
      <c r="F304" s="126">
        <f>B304*E304</f>
        <v>1365</v>
      </c>
      <c r="H304" s="29"/>
      <c r="I304" s="30"/>
      <c r="J304" s="409"/>
      <c r="L304" s="496"/>
      <c r="M304" s="485">
        <f>F304</f>
        <v>1365</v>
      </c>
    </row>
    <row r="305" spans="1:13" s="309" customFormat="1" x14ac:dyDescent="0.2">
      <c r="A305" s="324"/>
      <c r="B305" s="302"/>
      <c r="C305" s="303"/>
      <c r="D305" s="303"/>
      <c r="E305" s="303"/>
      <c r="F305" s="304"/>
      <c r="H305" s="29"/>
      <c r="I305" s="30"/>
      <c r="J305" s="409"/>
      <c r="L305" s="496"/>
      <c r="M305" s="480"/>
    </row>
    <row r="306" spans="1:13" s="309" customFormat="1" x14ac:dyDescent="0.2">
      <c r="A306" s="318"/>
      <c r="B306" s="28"/>
      <c r="C306" s="28"/>
      <c r="D306" s="28"/>
      <c r="E306" s="28"/>
      <c r="F306" s="28"/>
      <c r="H306" s="29"/>
      <c r="I306" s="30"/>
      <c r="J306" s="409"/>
      <c r="L306" s="496"/>
      <c r="M306" s="480"/>
    </row>
    <row r="307" spans="1:13" s="26" customFormat="1" x14ac:dyDescent="0.2">
      <c r="A307" s="318"/>
      <c r="B307" s="28"/>
      <c r="C307" s="27"/>
      <c r="D307" s="27"/>
      <c r="E307" s="27"/>
      <c r="F307" s="27"/>
      <c r="G307" s="29"/>
      <c r="H307" s="30"/>
      <c r="I307" s="42"/>
      <c r="J307" s="416"/>
      <c r="L307" s="496"/>
      <c r="M307" s="480"/>
    </row>
    <row r="308" spans="1:13" ht="35.25" customHeight="1" x14ac:dyDescent="0.2">
      <c r="A308" s="6"/>
      <c r="B308" s="7" t="s">
        <v>745</v>
      </c>
      <c r="C308" s="888" t="s">
        <v>909</v>
      </c>
      <c r="D308" s="888"/>
      <c r="E308" s="888"/>
      <c r="F308" s="889"/>
      <c r="G308" s="9"/>
      <c r="H308" s="58"/>
      <c r="I308" s="13"/>
      <c r="J308" s="410"/>
      <c r="L308" s="497"/>
    </row>
    <row r="309" spans="1:13" x14ac:dyDescent="0.2">
      <c r="A309" s="325"/>
      <c r="B309" s="10">
        <v>5</v>
      </c>
      <c r="C309" s="11" t="s">
        <v>148</v>
      </c>
      <c r="D309" s="11" t="s">
        <v>559</v>
      </c>
      <c r="E309" s="123">
        <v>3.9</v>
      </c>
      <c r="F309" s="124"/>
      <c r="G309" s="12">
        <f>B309*E309*35</f>
        <v>682.5</v>
      </c>
      <c r="H309" s="13">
        <f t="shared" ref="H309:H324" si="20">E309*2</f>
        <v>7.8</v>
      </c>
      <c r="I309" s="14">
        <f>SUM(G309:H309)</f>
        <v>690.3</v>
      </c>
      <c r="J309" s="410"/>
      <c r="K309" s="15">
        <f>SUM(I309:J324)</f>
        <v>39758.9</v>
      </c>
      <c r="L309" s="496">
        <f>K309*J$905</f>
        <v>2533.1147343613588</v>
      </c>
    </row>
    <row r="310" spans="1:13" x14ac:dyDescent="0.2">
      <c r="A310" s="325"/>
      <c r="B310" s="10">
        <v>5</v>
      </c>
      <c r="C310" s="11" t="s">
        <v>146</v>
      </c>
      <c r="D310" s="11" t="s">
        <v>16</v>
      </c>
      <c r="E310" s="123">
        <v>60</v>
      </c>
      <c r="F310" s="124"/>
      <c r="G310" s="12">
        <f t="shared" ref="G310:G324" si="21">B310*E310*35</f>
        <v>10500</v>
      </c>
      <c r="H310" s="13">
        <f t="shared" si="20"/>
        <v>120</v>
      </c>
      <c r="I310" s="14">
        <f t="shared" ref="I310:I324" si="22">SUM(G310:H310)</f>
        <v>10620</v>
      </c>
      <c r="J310" s="410"/>
      <c r="L310" s="497"/>
    </row>
    <row r="311" spans="1:13" x14ac:dyDescent="0.2">
      <c r="A311" s="325"/>
      <c r="B311" s="10">
        <v>5</v>
      </c>
      <c r="C311" s="11" t="s">
        <v>560</v>
      </c>
      <c r="D311" s="11" t="s">
        <v>16</v>
      </c>
      <c r="E311" s="123">
        <v>18.61</v>
      </c>
      <c r="F311" s="124"/>
      <c r="G311" s="12">
        <f t="shared" si="21"/>
        <v>3256.75</v>
      </c>
      <c r="H311" s="13">
        <f t="shared" si="20"/>
        <v>37.22</v>
      </c>
      <c r="I311" s="14">
        <f t="shared" si="22"/>
        <v>3293.97</v>
      </c>
      <c r="J311" s="410"/>
      <c r="L311" s="497"/>
    </row>
    <row r="312" spans="1:13" x14ac:dyDescent="0.2">
      <c r="A312" s="325"/>
      <c r="B312" s="10">
        <v>5</v>
      </c>
      <c r="C312" s="11" t="s">
        <v>194</v>
      </c>
      <c r="D312" s="11" t="s">
        <v>16</v>
      </c>
      <c r="E312" s="123">
        <v>3.7</v>
      </c>
      <c r="F312" s="124"/>
      <c r="G312" s="12">
        <f t="shared" si="21"/>
        <v>647.5</v>
      </c>
      <c r="H312" s="13">
        <f t="shared" si="20"/>
        <v>7.4</v>
      </c>
      <c r="I312" s="14">
        <f t="shared" si="22"/>
        <v>654.9</v>
      </c>
      <c r="J312" s="410"/>
      <c r="L312" s="497"/>
    </row>
    <row r="313" spans="1:13" x14ac:dyDescent="0.2">
      <c r="A313" s="325"/>
      <c r="B313" s="10">
        <v>5</v>
      </c>
      <c r="C313" s="11" t="s">
        <v>454</v>
      </c>
      <c r="D313" s="11" t="s">
        <v>16</v>
      </c>
      <c r="E313" s="123">
        <v>3.4</v>
      </c>
      <c r="F313" s="124"/>
      <c r="G313" s="12">
        <f t="shared" si="21"/>
        <v>595</v>
      </c>
      <c r="H313" s="13">
        <f t="shared" si="20"/>
        <v>6.8</v>
      </c>
      <c r="I313" s="14">
        <f t="shared" si="22"/>
        <v>601.79999999999995</v>
      </c>
      <c r="J313" s="410"/>
      <c r="L313" s="497"/>
    </row>
    <row r="314" spans="1:13" x14ac:dyDescent="0.2">
      <c r="A314" s="325"/>
      <c r="B314" s="10">
        <v>5</v>
      </c>
      <c r="C314" s="11" t="s">
        <v>561</v>
      </c>
      <c r="D314" s="11" t="s">
        <v>16</v>
      </c>
      <c r="E314" s="123">
        <v>5.53</v>
      </c>
      <c r="F314" s="124"/>
      <c r="G314" s="12">
        <f t="shared" si="21"/>
        <v>967.75000000000011</v>
      </c>
      <c r="H314" s="13">
        <f t="shared" si="20"/>
        <v>11.06</v>
      </c>
      <c r="I314" s="14">
        <f t="shared" si="22"/>
        <v>978.81000000000006</v>
      </c>
      <c r="J314" s="410"/>
      <c r="L314" s="497"/>
    </row>
    <row r="315" spans="1:13" x14ac:dyDescent="0.2">
      <c r="A315" s="325"/>
      <c r="B315" s="10">
        <v>5</v>
      </c>
      <c r="C315" s="11" t="s">
        <v>562</v>
      </c>
      <c r="D315" s="11" t="s">
        <v>16</v>
      </c>
      <c r="E315" s="123">
        <v>3.91</v>
      </c>
      <c r="F315" s="124"/>
      <c r="G315" s="12">
        <f t="shared" si="21"/>
        <v>684.25</v>
      </c>
      <c r="H315" s="13">
        <f t="shared" si="20"/>
        <v>7.82</v>
      </c>
      <c r="I315" s="14">
        <f t="shared" si="22"/>
        <v>692.07</v>
      </c>
      <c r="J315" s="410"/>
      <c r="L315" s="497"/>
    </row>
    <row r="316" spans="1:13" x14ac:dyDescent="0.2">
      <c r="A316" s="325"/>
      <c r="B316" s="10">
        <v>5</v>
      </c>
      <c r="C316" s="11" t="s">
        <v>563</v>
      </c>
      <c r="D316" s="11" t="s">
        <v>16</v>
      </c>
      <c r="E316" s="123">
        <v>4</v>
      </c>
      <c r="F316" s="124"/>
      <c r="G316" s="12">
        <f t="shared" si="21"/>
        <v>700</v>
      </c>
      <c r="H316" s="13">
        <f t="shared" si="20"/>
        <v>8</v>
      </c>
      <c r="I316" s="14">
        <f t="shared" si="22"/>
        <v>708</v>
      </c>
      <c r="J316" s="410"/>
      <c r="L316" s="497"/>
    </row>
    <row r="317" spans="1:13" x14ac:dyDescent="0.2">
      <c r="A317" s="325"/>
      <c r="B317" s="10">
        <v>5</v>
      </c>
      <c r="C317" s="11" t="s">
        <v>455</v>
      </c>
      <c r="D317" s="11" t="s">
        <v>16</v>
      </c>
      <c r="E317" s="123">
        <v>16.5</v>
      </c>
      <c r="F317" s="124"/>
      <c r="G317" s="12">
        <f t="shared" si="21"/>
        <v>2887.5</v>
      </c>
      <c r="H317" s="13">
        <f t="shared" si="20"/>
        <v>33</v>
      </c>
      <c r="I317" s="14">
        <f t="shared" si="22"/>
        <v>2920.5</v>
      </c>
      <c r="J317" s="410"/>
      <c r="L317" s="497"/>
    </row>
    <row r="318" spans="1:13" x14ac:dyDescent="0.2">
      <c r="A318" s="325"/>
      <c r="B318" s="10">
        <v>5</v>
      </c>
      <c r="C318" s="11" t="s">
        <v>564</v>
      </c>
      <c r="D318" s="11" t="s">
        <v>429</v>
      </c>
      <c r="E318" s="123">
        <v>64.56</v>
      </c>
      <c r="F318" s="124"/>
      <c r="G318" s="12">
        <f t="shared" si="21"/>
        <v>11298</v>
      </c>
      <c r="H318" s="13">
        <f t="shared" si="20"/>
        <v>129.12</v>
      </c>
      <c r="I318" s="14">
        <f t="shared" si="22"/>
        <v>11427.12</v>
      </c>
      <c r="J318" s="410"/>
      <c r="L318" s="497"/>
    </row>
    <row r="319" spans="1:13" x14ac:dyDescent="0.2">
      <c r="A319" s="325"/>
      <c r="B319" s="242">
        <v>1</v>
      </c>
      <c r="C319" s="243" t="s">
        <v>565</v>
      </c>
      <c r="D319" s="243" t="s">
        <v>429</v>
      </c>
      <c r="E319" s="244">
        <v>13.1</v>
      </c>
      <c r="F319" s="245"/>
      <c r="G319" s="12">
        <f t="shared" si="21"/>
        <v>458.5</v>
      </c>
      <c r="H319" s="13">
        <f t="shared" si="20"/>
        <v>26.2</v>
      </c>
      <c r="I319" s="14">
        <f t="shared" si="22"/>
        <v>484.7</v>
      </c>
      <c r="J319" s="410"/>
      <c r="L319" s="497"/>
    </row>
    <row r="320" spans="1:13" x14ac:dyDescent="0.2">
      <c r="A320" s="325"/>
      <c r="B320" s="242">
        <v>1</v>
      </c>
      <c r="C320" s="243" t="s">
        <v>301</v>
      </c>
      <c r="D320" s="243" t="s">
        <v>429</v>
      </c>
      <c r="E320" s="244">
        <v>11.09</v>
      </c>
      <c r="F320" s="245"/>
      <c r="G320" s="12">
        <f t="shared" si="21"/>
        <v>388.15</v>
      </c>
      <c r="H320" s="13">
        <f t="shared" si="20"/>
        <v>22.18</v>
      </c>
      <c r="I320" s="14">
        <f t="shared" si="22"/>
        <v>410.33</v>
      </c>
      <c r="J320" s="410"/>
      <c r="L320" s="497"/>
    </row>
    <row r="321" spans="1:13" x14ac:dyDescent="0.2">
      <c r="A321" s="325"/>
      <c r="B321" s="44">
        <v>0.5</v>
      </c>
      <c r="C321" s="45" t="s">
        <v>566</v>
      </c>
      <c r="D321" s="45" t="s">
        <v>16</v>
      </c>
      <c r="E321" s="73">
        <v>26</v>
      </c>
      <c r="F321" s="74"/>
      <c r="G321" s="12">
        <f t="shared" si="21"/>
        <v>455</v>
      </c>
      <c r="H321" s="13">
        <f t="shared" si="20"/>
        <v>52</v>
      </c>
      <c r="I321" s="14">
        <f t="shared" si="22"/>
        <v>507</v>
      </c>
      <c r="J321" s="410"/>
      <c r="L321" s="497"/>
    </row>
    <row r="322" spans="1:13" x14ac:dyDescent="0.2">
      <c r="A322" s="325"/>
      <c r="B322" s="242">
        <v>1</v>
      </c>
      <c r="C322" s="243" t="s">
        <v>567</v>
      </c>
      <c r="D322" s="243" t="s">
        <v>568</v>
      </c>
      <c r="E322" s="244">
        <v>90</v>
      </c>
      <c r="F322" s="245"/>
      <c r="G322" s="12">
        <f t="shared" si="21"/>
        <v>3150</v>
      </c>
      <c r="H322" s="13">
        <f t="shared" si="20"/>
        <v>180</v>
      </c>
      <c r="I322" s="14">
        <f t="shared" si="22"/>
        <v>3330</v>
      </c>
      <c r="J322" s="410"/>
      <c r="L322" s="497"/>
    </row>
    <row r="323" spans="1:13" x14ac:dyDescent="0.2">
      <c r="A323" s="325"/>
      <c r="B323" s="242">
        <v>1</v>
      </c>
      <c r="C323" s="243" t="s">
        <v>569</v>
      </c>
      <c r="D323" s="243" t="s">
        <v>568</v>
      </c>
      <c r="E323" s="244">
        <v>56.2</v>
      </c>
      <c r="F323" s="245"/>
      <c r="G323" s="12">
        <f t="shared" si="21"/>
        <v>1967</v>
      </c>
      <c r="H323" s="13">
        <f t="shared" si="20"/>
        <v>112.4</v>
      </c>
      <c r="I323" s="14">
        <f t="shared" si="22"/>
        <v>2079.4</v>
      </c>
      <c r="J323" s="410"/>
      <c r="L323" s="497"/>
    </row>
    <row r="324" spans="1:13" x14ac:dyDescent="0.2">
      <c r="A324" s="325"/>
      <c r="B324" s="44"/>
      <c r="C324" s="45" t="s">
        <v>570</v>
      </c>
      <c r="D324" s="45"/>
      <c r="E324" s="73"/>
      <c r="F324" s="74">
        <v>45</v>
      </c>
      <c r="G324" s="12">
        <f t="shared" si="21"/>
        <v>0</v>
      </c>
      <c r="H324" s="13">
        <f t="shared" si="20"/>
        <v>0</v>
      </c>
      <c r="I324" s="14">
        <f t="shared" si="22"/>
        <v>0</v>
      </c>
      <c r="J324" s="410">
        <f>F324*8</f>
        <v>360</v>
      </c>
      <c r="L324" s="497"/>
    </row>
    <row r="325" spans="1:13" x14ac:dyDescent="0.2">
      <c r="A325" s="325"/>
      <c r="B325" s="48"/>
      <c r="C325" s="65" t="s">
        <v>20</v>
      </c>
      <c r="D325" s="23"/>
      <c r="E325" s="81">
        <f>SUM(E309:E324)</f>
        <v>380.5</v>
      </c>
      <c r="F325" s="82">
        <f>SUM(F309:F324)</f>
        <v>45</v>
      </c>
      <c r="G325" s="12"/>
      <c r="I325" s="14"/>
      <c r="J325" s="410"/>
      <c r="L325" s="497"/>
    </row>
    <row r="326" spans="1:13" x14ac:dyDescent="0.2">
      <c r="A326" s="325"/>
      <c r="B326" s="896"/>
      <c r="C326" s="897"/>
      <c r="D326" s="897"/>
      <c r="E326" s="897"/>
      <c r="F326" s="898"/>
      <c r="G326" s="9"/>
      <c r="H326" s="58"/>
      <c r="I326" s="13"/>
      <c r="J326" s="410"/>
      <c r="L326" s="497"/>
    </row>
    <row r="327" spans="1:13" ht="12.75" customHeight="1" x14ac:dyDescent="0.2">
      <c r="A327" s="325"/>
      <c r="B327" s="867" t="s">
        <v>21</v>
      </c>
      <c r="C327" s="868"/>
      <c r="D327" s="868"/>
      <c r="E327" s="868"/>
      <c r="F327" s="869"/>
      <c r="G327" s="9"/>
      <c r="H327" s="58"/>
      <c r="I327" s="13"/>
      <c r="J327" s="410"/>
      <c r="K327" s="14"/>
      <c r="L327" s="497"/>
    </row>
    <row r="328" spans="1:13" x14ac:dyDescent="0.2">
      <c r="A328" s="325"/>
      <c r="B328" s="867" t="s">
        <v>64</v>
      </c>
      <c r="C328" s="868"/>
      <c r="D328" s="868"/>
      <c r="E328" s="868"/>
      <c r="F328" s="869"/>
      <c r="G328" s="12"/>
      <c r="I328" s="14"/>
      <c r="J328" s="410"/>
      <c r="K328" s="15"/>
      <c r="L328" s="497"/>
    </row>
    <row r="329" spans="1:13" ht="12.75" customHeight="1" x14ac:dyDescent="0.2">
      <c r="A329" s="325"/>
      <c r="B329" s="867" t="s">
        <v>571</v>
      </c>
      <c r="C329" s="868"/>
      <c r="D329" s="868"/>
      <c r="E329" s="868"/>
      <c r="F329" s="869"/>
      <c r="G329" s="9"/>
      <c r="H329" s="58"/>
      <c r="I329" s="13"/>
      <c r="J329" s="410"/>
      <c r="K329" s="14"/>
      <c r="L329" s="497"/>
    </row>
    <row r="330" spans="1:13" customFormat="1" ht="12.75" x14ac:dyDescent="0.2">
      <c r="B330" s="867" t="s">
        <v>572</v>
      </c>
      <c r="C330" s="868"/>
      <c r="D330" s="868"/>
      <c r="E330" s="868"/>
      <c r="F330" s="869"/>
      <c r="J330" s="411"/>
      <c r="L330" s="498"/>
      <c r="M330" s="486"/>
    </row>
    <row r="331" spans="1:13" x14ac:dyDescent="0.2">
      <c r="A331" s="325"/>
      <c r="B331" s="896"/>
      <c r="C331" s="897"/>
      <c r="D331" s="897"/>
      <c r="E331" s="897"/>
      <c r="F331" s="898"/>
      <c r="G331" s="9"/>
      <c r="H331" s="58"/>
      <c r="I331" s="13"/>
      <c r="J331" s="410"/>
      <c r="K331" s="14"/>
      <c r="L331" s="497"/>
    </row>
    <row r="332" spans="1:13" ht="12.75" customHeight="1" x14ac:dyDescent="0.2">
      <c r="A332" s="325"/>
      <c r="B332" s="867" t="s">
        <v>25</v>
      </c>
      <c r="C332" s="868"/>
      <c r="D332" s="868"/>
      <c r="E332" s="868"/>
      <c r="F332" s="869"/>
      <c r="G332" s="9"/>
      <c r="H332" s="58"/>
      <c r="I332" s="13"/>
      <c r="J332" s="410"/>
      <c r="K332" s="14"/>
      <c r="L332" s="497"/>
    </row>
    <row r="333" spans="1:13" ht="12.75" customHeight="1" x14ac:dyDescent="0.2">
      <c r="A333" s="325"/>
      <c r="B333" s="908" t="s">
        <v>332</v>
      </c>
      <c r="C333" s="909"/>
      <c r="D333" s="909"/>
      <c r="E333" s="909"/>
      <c r="F333" s="910"/>
      <c r="G333" s="9"/>
      <c r="H333" s="58"/>
      <c r="I333" s="13"/>
      <c r="J333" s="410"/>
      <c r="K333" s="14"/>
      <c r="L333" s="497"/>
    </row>
    <row r="334" spans="1:13" ht="12.75" customHeight="1" x14ac:dyDescent="0.2">
      <c r="A334" s="69"/>
      <c r="B334" s="873" t="s">
        <v>419</v>
      </c>
      <c r="C334" s="874"/>
      <c r="D334" s="874"/>
      <c r="E334" s="874"/>
      <c r="F334" s="875"/>
      <c r="G334" s="9"/>
      <c r="H334" s="58"/>
      <c r="I334" s="13"/>
      <c r="J334" s="410"/>
      <c r="K334" s="14"/>
      <c r="L334" s="497"/>
    </row>
    <row r="335" spans="1:13" s="309" customFormat="1" ht="12.75" customHeight="1" x14ac:dyDescent="0.2">
      <c r="A335" s="318"/>
      <c r="B335" s="28"/>
      <c r="C335" s="28"/>
      <c r="D335" s="28"/>
      <c r="E335" s="28"/>
      <c r="F335" s="28"/>
      <c r="H335" s="29"/>
      <c r="I335" s="30"/>
      <c r="J335" s="409"/>
      <c r="K335" s="31"/>
      <c r="L335" s="496"/>
      <c r="M335" s="480"/>
    </row>
    <row r="336" spans="1:13" s="309" customFormat="1" ht="22.5" x14ac:dyDescent="0.2">
      <c r="A336" s="83"/>
      <c r="B336" s="341" t="s">
        <v>932</v>
      </c>
      <c r="C336" s="165"/>
      <c r="D336" s="165"/>
      <c r="E336" s="165" t="s">
        <v>774</v>
      </c>
      <c r="F336" s="342" t="s">
        <v>415</v>
      </c>
      <c r="H336" s="32"/>
      <c r="I336" s="32"/>
      <c r="J336" s="409"/>
      <c r="L336" s="496"/>
      <c r="M336" s="480"/>
    </row>
    <row r="337" spans="1:13" s="309" customFormat="1" ht="45" x14ac:dyDescent="0.2">
      <c r="A337" s="324"/>
      <c r="B337" s="125">
        <f>20*5*35</f>
        <v>3500</v>
      </c>
      <c r="C337" s="66" t="s">
        <v>843</v>
      </c>
      <c r="D337" s="66" t="s">
        <v>416</v>
      </c>
      <c r="E337" s="380">
        <v>0.6</v>
      </c>
      <c r="F337" s="441">
        <f>B337*E337</f>
        <v>2100</v>
      </c>
      <c r="H337" s="29"/>
      <c r="I337" s="30"/>
      <c r="J337" s="409"/>
      <c r="L337" s="496"/>
      <c r="M337" s="487">
        <f>F337</f>
        <v>2100</v>
      </c>
    </row>
    <row r="338" spans="1:13" s="309" customFormat="1" ht="12.75" customHeight="1" x14ac:dyDescent="0.2">
      <c r="A338" s="318"/>
      <c r="B338" s="28"/>
      <c r="C338" s="28"/>
      <c r="D338" s="28"/>
      <c r="E338" s="28"/>
      <c r="F338" s="28"/>
      <c r="H338" s="29"/>
      <c r="I338" s="30"/>
      <c r="J338" s="409"/>
      <c r="K338" s="31"/>
      <c r="L338" s="496"/>
      <c r="M338" s="480"/>
    </row>
    <row r="339" spans="1:13" s="26" customFormat="1" x14ac:dyDescent="0.2">
      <c r="A339" s="318"/>
      <c r="B339" s="28"/>
      <c r="C339" s="27"/>
      <c r="D339" s="27"/>
      <c r="E339" s="27"/>
      <c r="F339" s="27"/>
      <c r="G339" s="29"/>
      <c r="H339" s="30"/>
      <c r="I339" s="42"/>
      <c r="J339" s="416"/>
      <c r="L339" s="496"/>
      <c r="M339" s="480"/>
    </row>
    <row r="340" spans="1:13" ht="33" customHeight="1" x14ac:dyDescent="0.2">
      <c r="A340" s="6"/>
      <c r="B340" s="7" t="s">
        <v>744</v>
      </c>
      <c r="C340" s="888" t="s">
        <v>910</v>
      </c>
      <c r="D340" s="888"/>
      <c r="E340" s="888"/>
      <c r="F340" s="889"/>
      <c r="G340" s="9"/>
      <c r="H340" s="58"/>
      <c r="I340" s="13"/>
      <c r="J340" s="410"/>
      <c r="L340" s="497"/>
    </row>
    <row r="341" spans="1:13" x14ac:dyDescent="0.2">
      <c r="A341" s="325"/>
      <c r="B341" s="21"/>
      <c r="C341" s="59" t="s">
        <v>573</v>
      </c>
      <c r="D341" s="23" t="s">
        <v>8</v>
      </c>
      <c r="E341" s="81" t="s">
        <v>8</v>
      </c>
      <c r="F341" s="82" t="s">
        <v>8</v>
      </c>
      <c r="G341" s="12"/>
      <c r="I341" s="14"/>
      <c r="J341" s="410"/>
      <c r="L341" s="497"/>
    </row>
    <row r="342" spans="1:13" x14ac:dyDescent="0.2">
      <c r="A342" s="325"/>
      <c r="B342" s="18">
        <v>1</v>
      </c>
      <c r="C342" s="19" t="s">
        <v>574</v>
      </c>
      <c r="D342" s="19" t="s">
        <v>568</v>
      </c>
      <c r="E342" s="121">
        <v>40</v>
      </c>
      <c r="F342" s="170" t="s">
        <v>8</v>
      </c>
      <c r="G342" s="12">
        <f>B342*E342*35</f>
        <v>1400</v>
      </c>
      <c r="H342" s="13">
        <f t="shared" ref="H342:H354" si="23">E342*2</f>
        <v>80</v>
      </c>
      <c r="I342" s="14">
        <f>SUM(G342:H342)</f>
        <v>1480</v>
      </c>
      <c r="J342" s="410"/>
      <c r="K342" s="15">
        <f>SUM(I342:J365)</f>
        <v>81106.42</v>
      </c>
      <c r="L342" s="496">
        <f>K342*J$905</f>
        <v>5167.4434542530298</v>
      </c>
    </row>
    <row r="343" spans="1:13" ht="29.25" customHeight="1" x14ac:dyDescent="0.2">
      <c r="A343" s="325"/>
      <c r="B343" s="266">
        <v>3</v>
      </c>
      <c r="C343" s="246" t="s">
        <v>575</v>
      </c>
      <c r="D343" s="246" t="s">
        <v>88</v>
      </c>
      <c r="E343" s="247">
        <v>55</v>
      </c>
      <c r="F343" s="248">
        <v>4</v>
      </c>
      <c r="G343" s="12">
        <f t="shared" ref="G343:G354" si="24">B343*E343*35</f>
        <v>5775</v>
      </c>
      <c r="H343" s="13">
        <f t="shared" si="23"/>
        <v>110</v>
      </c>
      <c r="I343" s="14">
        <f t="shared" ref="I343:I354" si="25">SUM(G343:H343)</f>
        <v>5885</v>
      </c>
      <c r="J343" s="410">
        <f>F343*14</f>
        <v>56</v>
      </c>
      <c r="L343" s="497"/>
    </row>
    <row r="344" spans="1:13" ht="22.5" x14ac:dyDescent="0.2">
      <c r="A344" s="325"/>
      <c r="B344" s="266">
        <v>3</v>
      </c>
      <c r="C344" s="246" t="s">
        <v>576</v>
      </c>
      <c r="D344" s="246" t="s">
        <v>16</v>
      </c>
      <c r="E344" s="247">
        <v>10</v>
      </c>
      <c r="F344" s="249" t="s">
        <v>8</v>
      </c>
      <c r="G344" s="12">
        <f t="shared" si="24"/>
        <v>1050</v>
      </c>
      <c r="H344" s="13">
        <f t="shared" si="23"/>
        <v>20</v>
      </c>
      <c r="I344" s="14">
        <f t="shared" si="25"/>
        <v>1070</v>
      </c>
      <c r="J344" s="410"/>
      <c r="L344" s="497"/>
    </row>
    <row r="345" spans="1:13" x14ac:dyDescent="0.2">
      <c r="A345" s="325"/>
      <c r="B345" s="21"/>
      <c r="C345" s="59" t="s">
        <v>231</v>
      </c>
      <c r="D345" s="23"/>
      <c r="E345" s="81"/>
      <c r="F345" s="82"/>
      <c r="G345" s="12">
        <f t="shared" si="24"/>
        <v>0</v>
      </c>
      <c r="H345" s="13">
        <f t="shared" si="23"/>
        <v>0</v>
      </c>
      <c r="I345" s="14">
        <f t="shared" si="25"/>
        <v>0</v>
      </c>
      <c r="J345" s="410"/>
      <c r="L345" s="497"/>
    </row>
    <row r="346" spans="1:13" x14ac:dyDescent="0.2">
      <c r="A346" s="325"/>
      <c r="B346" s="10">
        <v>5</v>
      </c>
      <c r="C346" s="11" t="s">
        <v>577</v>
      </c>
      <c r="D346" s="11" t="s">
        <v>88</v>
      </c>
      <c r="E346" s="123">
        <v>49</v>
      </c>
      <c r="F346" s="124">
        <v>25.59</v>
      </c>
      <c r="G346" s="12">
        <f t="shared" si="24"/>
        <v>8575</v>
      </c>
      <c r="H346" s="13">
        <f t="shared" si="23"/>
        <v>98</v>
      </c>
      <c r="I346" s="14">
        <f t="shared" si="25"/>
        <v>8673</v>
      </c>
      <c r="J346" s="410">
        <f t="shared" ref="J346:J365" si="26">F346*14</f>
        <v>358.26</v>
      </c>
      <c r="L346" s="497"/>
    </row>
    <row r="347" spans="1:13" x14ac:dyDescent="0.2">
      <c r="A347" s="325"/>
      <c r="B347" s="10">
        <v>5</v>
      </c>
      <c r="C347" s="11" t="s">
        <v>205</v>
      </c>
      <c r="D347" s="11" t="s">
        <v>88</v>
      </c>
      <c r="E347" s="123">
        <v>4.5</v>
      </c>
      <c r="F347" s="124" t="s">
        <v>8</v>
      </c>
      <c r="G347" s="12">
        <f t="shared" si="24"/>
        <v>787.5</v>
      </c>
      <c r="H347" s="13">
        <f t="shared" si="23"/>
        <v>9</v>
      </c>
      <c r="I347" s="14">
        <f t="shared" si="25"/>
        <v>796.5</v>
      </c>
      <c r="J347" s="410"/>
      <c r="L347" s="497"/>
    </row>
    <row r="348" spans="1:13" x14ac:dyDescent="0.2">
      <c r="A348" s="325"/>
      <c r="B348" s="10">
        <v>5</v>
      </c>
      <c r="C348" s="11" t="s">
        <v>578</v>
      </c>
      <c r="D348" s="11" t="s">
        <v>88</v>
      </c>
      <c r="E348" s="123">
        <v>56.76</v>
      </c>
      <c r="F348" s="124">
        <v>26.12</v>
      </c>
      <c r="G348" s="12">
        <f t="shared" si="24"/>
        <v>9933</v>
      </c>
      <c r="H348" s="13">
        <f t="shared" si="23"/>
        <v>113.52</v>
      </c>
      <c r="I348" s="14">
        <f t="shared" si="25"/>
        <v>10046.52</v>
      </c>
      <c r="J348" s="410">
        <f t="shared" si="26"/>
        <v>365.68</v>
      </c>
      <c r="L348" s="497"/>
    </row>
    <row r="349" spans="1:13" x14ac:dyDescent="0.2">
      <c r="A349" s="325"/>
      <c r="B349" s="10">
        <v>5</v>
      </c>
      <c r="C349" s="11" t="s">
        <v>579</v>
      </c>
      <c r="D349" s="11" t="s">
        <v>16</v>
      </c>
      <c r="E349" s="123">
        <v>16.97</v>
      </c>
      <c r="F349" s="124">
        <v>1.05</v>
      </c>
      <c r="G349" s="12">
        <f t="shared" si="24"/>
        <v>2969.75</v>
      </c>
      <c r="H349" s="13">
        <f t="shared" si="23"/>
        <v>33.94</v>
      </c>
      <c r="I349" s="14">
        <f t="shared" si="25"/>
        <v>3003.69</v>
      </c>
      <c r="J349" s="410">
        <f t="shared" si="26"/>
        <v>14.700000000000001</v>
      </c>
      <c r="L349" s="497"/>
    </row>
    <row r="350" spans="1:13" x14ac:dyDescent="0.2">
      <c r="A350" s="325"/>
      <c r="B350" s="10">
        <v>5</v>
      </c>
      <c r="C350" s="11" t="s">
        <v>456</v>
      </c>
      <c r="D350" s="11" t="s">
        <v>568</v>
      </c>
      <c r="E350" s="123">
        <v>13.31</v>
      </c>
      <c r="F350" s="124" t="s">
        <v>8</v>
      </c>
      <c r="G350" s="12">
        <f t="shared" si="24"/>
        <v>2329.25</v>
      </c>
      <c r="H350" s="13">
        <f t="shared" si="23"/>
        <v>26.62</v>
      </c>
      <c r="I350" s="14">
        <f t="shared" si="25"/>
        <v>2355.87</v>
      </c>
      <c r="J350" s="410"/>
      <c r="L350" s="497"/>
    </row>
    <row r="351" spans="1:13" x14ac:dyDescent="0.2">
      <c r="A351" s="325"/>
      <c r="B351" s="10">
        <v>5</v>
      </c>
      <c r="C351" s="11" t="s">
        <v>146</v>
      </c>
      <c r="D351" s="11" t="s">
        <v>568</v>
      </c>
      <c r="E351" s="123">
        <v>5.13</v>
      </c>
      <c r="F351" s="124">
        <v>2.69</v>
      </c>
      <c r="G351" s="12">
        <f t="shared" si="24"/>
        <v>897.75</v>
      </c>
      <c r="H351" s="13">
        <f t="shared" si="23"/>
        <v>10.26</v>
      </c>
      <c r="I351" s="14">
        <f t="shared" si="25"/>
        <v>908.01</v>
      </c>
      <c r="J351" s="410">
        <f t="shared" si="26"/>
        <v>37.659999999999997</v>
      </c>
      <c r="L351" s="497"/>
    </row>
    <row r="352" spans="1:13" x14ac:dyDescent="0.2">
      <c r="A352" s="325"/>
      <c r="B352" s="10">
        <v>5</v>
      </c>
      <c r="C352" s="11" t="s">
        <v>117</v>
      </c>
      <c r="D352" s="11" t="s">
        <v>568</v>
      </c>
      <c r="E352" s="123">
        <v>6.72</v>
      </c>
      <c r="F352" s="124">
        <v>2.85</v>
      </c>
      <c r="G352" s="12">
        <f t="shared" si="24"/>
        <v>1176</v>
      </c>
      <c r="H352" s="13">
        <f t="shared" si="23"/>
        <v>13.44</v>
      </c>
      <c r="I352" s="14">
        <f t="shared" si="25"/>
        <v>1189.44</v>
      </c>
      <c r="J352" s="410">
        <f t="shared" si="26"/>
        <v>39.9</v>
      </c>
      <c r="L352" s="497"/>
    </row>
    <row r="353" spans="1:13" x14ac:dyDescent="0.2">
      <c r="A353" s="325"/>
      <c r="B353" s="21"/>
      <c r="C353" s="22" t="s">
        <v>560</v>
      </c>
      <c r="D353" s="22" t="s">
        <v>16</v>
      </c>
      <c r="E353" s="148">
        <v>13.44</v>
      </c>
      <c r="F353" s="149">
        <v>1.88</v>
      </c>
      <c r="G353" s="12">
        <f t="shared" si="24"/>
        <v>0</v>
      </c>
      <c r="H353" s="13">
        <f t="shared" si="23"/>
        <v>26.88</v>
      </c>
      <c r="I353" s="14">
        <f t="shared" si="25"/>
        <v>26.88</v>
      </c>
      <c r="J353" s="410">
        <f t="shared" si="26"/>
        <v>26.32</v>
      </c>
      <c r="L353" s="497"/>
    </row>
    <row r="354" spans="1:13" x14ac:dyDescent="0.2">
      <c r="A354" s="325"/>
      <c r="B354" s="10">
        <v>5</v>
      </c>
      <c r="C354" s="11" t="s">
        <v>301</v>
      </c>
      <c r="D354" s="11" t="s">
        <v>88</v>
      </c>
      <c r="E354" s="123">
        <v>11.56</v>
      </c>
      <c r="F354" s="124">
        <v>3.3</v>
      </c>
      <c r="G354" s="12">
        <f t="shared" si="24"/>
        <v>2023.0000000000002</v>
      </c>
      <c r="H354" s="13">
        <f t="shared" si="23"/>
        <v>23.12</v>
      </c>
      <c r="I354" s="14">
        <f t="shared" si="25"/>
        <v>2046.1200000000001</v>
      </c>
      <c r="J354" s="410">
        <f t="shared" si="26"/>
        <v>46.199999999999996</v>
      </c>
      <c r="L354" s="497"/>
    </row>
    <row r="355" spans="1:13" x14ac:dyDescent="0.2">
      <c r="A355" s="325"/>
      <c r="B355" s="21"/>
      <c r="C355" s="59" t="s">
        <v>218</v>
      </c>
      <c r="D355" s="22" t="s">
        <v>8</v>
      </c>
      <c r="E355" s="148" t="s">
        <v>8</v>
      </c>
      <c r="F355" s="149" t="s">
        <v>8</v>
      </c>
      <c r="G355" s="12"/>
      <c r="I355" s="14"/>
      <c r="J355" s="410"/>
      <c r="L355" s="497"/>
    </row>
    <row r="356" spans="1:13" x14ac:dyDescent="0.2">
      <c r="A356" s="325"/>
      <c r="B356" s="10">
        <v>5</v>
      </c>
      <c r="C356" s="11" t="s">
        <v>577</v>
      </c>
      <c r="D356" s="11" t="s">
        <v>88</v>
      </c>
      <c r="E356" s="123">
        <v>69.58</v>
      </c>
      <c r="F356" s="124">
        <v>4.71</v>
      </c>
      <c r="G356" s="12">
        <f t="shared" ref="G356:G363" si="27">B356*E356*35</f>
        <v>12176.5</v>
      </c>
      <c r="H356" s="13">
        <f t="shared" ref="H356:H364" si="28">E356*2</f>
        <v>139.16</v>
      </c>
      <c r="I356" s="14">
        <f t="shared" ref="I356:I363" si="29">SUM(G356:H356)</f>
        <v>12315.66</v>
      </c>
      <c r="J356" s="410">
        <f t="shared" si="26"/>
        <v>65.94</v>
      </c>
      <c r="L356" s="497"/>
    </row>
    <row r="357" spans="1:13" customFormat="1" ht="12.75" x14ac:dyDescent="0.2">
      <c r="B357" s="129"/>
      <c r="C357" s="172" t="s">
        <v>580</v>
      </c>
      <c r="D357" s="130"/>
      <c r="E357" s="131"/>
      <c r="F357" s="132"/>
      <c r="G357" s="12">
        <f t="shared" si="27"/>
        <v>0</v>
      </c>
      <c r="H357" s="13">
        <f t="shared" si="28"/>
        <v>0</v>
      </c>
      <c r="I357" s="14">
        <f t="shared" si="29"/>
        <v>0</v>
      </c>
      <c r="J357" s="410"/>
      <c r="K357" s="173"/>
      <c r="L357" s="498"/>
      <c r="M357" s="486"/>
    </row>
    <row r="358" spans="1:13" s="174" customFormat="1" ht="12.75" x14ac:dyDescent="0.2">
      <c r="B358" s="105">
        <v>5</v>
      </c>
      <c r="C358" s="106" t="s">
        <v>578</v>
      </c>
      <c r="D358" s="106" t="s">
        <v>11</v>
      </c>
      <c r="E358" s="107">
        <v>100</v>
      </c>
      <c r="F358" s="135"/>
      <c r="G358" s="12">
        <f t="shared" si="27"/>
        <v>17500</v>
      </c>
      <c r="H358" s="13">
        <f t="shared" si="28"/>
        <v>200</v>
      </c>
      <c r="I358" s="14">
        <f t="shared" si="29"/>
        <v>17700</v>
      </c>
      <c r="J358" s="410"/>
      <c r="K358" s="173"/>
      <c r="L358" s="498"/>
      <c r="M358" s="486"/>
    </row>
    <row r="359" spans="1:13" s="174" customFormat="1" ht="12.75" x14ac:dyDescent="0.2">
      <c r="B359" s="105">
        <v>5</v>
      </c>
      <c r="C359" s="106" t="s">
        <v>205</v>
      </c>
      <c r="D359" s="106" t="s">
        <v>11</v>
      </c>
      <c r="E359" s="107">
        <v>4.2</v>
      </c>
      <c r="F359" s="135"/>
      <c r="G359" s="12">
        <f t="shared" si="27"/>
        <v>735</v>
      </c>
      <c r="H359" s="13">
        <f t="shared" si="28"/>
        <v>8.4</v>
      </c>
      <c r="I359" s="14">
        <f t="shared" si="29"/>
        <v>743.4</v>
      </c>
      <c r="J359" s="410"/>
      <c r="K359" s="173"/>
      <c r="L359" s="498"/>
      <c r="M359" s="486"/>
    </row>
    <row r="360" spans="1:13" s="174" customFormat="1" ht="12.75" x14ac:dyDescent="0.2">
      <c r="B360" s="105">
        <v>5</v>
      </c>
      <c r="C360" s="106" t="s">
        <v>579</v>
      </c>
      <c r="D360" s="106" t="s">
        <v>16</v>
      </c>
      <c r="E360" s="107">
        <v>11.28</v>
      </c>
      <c r="F360" s="135"/>
      <c r="G360" s="12">
        <f t="shared" si="27"/>
        <v>1974</v>
      </c>
      <c r="H360" s="13">
        <f t="shared" si="28"/>
        <v>22.56</v>
      </c>
      <c r="I360" s="14">
        <f t="shared" si="29"/>
        <v>1996.56</v>
      </c>
      <c r="J360" s="410"/>
      <c r="K360" s="173"/>
      <c r="L360" s="498"/>
      <c r="M360" s="486"/>
    </row>
    <row r="361" spans="1:13" s="174" customFormat="1" ht="12.75" x14ac:dyDescent="0.2">
      <c r="B361" s="105">
        <v>5</v>
      </c>
      <c r="C361" s="106" t="s">
        <v>581</v>
      </c>
      <c r="D361" s="106" t="s">
        <v>16</v>
      </c>
      <c r="E361" s="107">
        <v>13.51</v>
      </c>
      <c r="F361" s="135"/>
      <c r="G361" s="12">
        <f t="shared" si="27"/>
        <v>2364.25</v>
      </c>
      <c r="H361" s="13">
        <f t="shared" si="28"/>
        <v>27.02</v>
      </c>
      <c r="I361" s="14">
        <f t="shared" si="29"/>
        <v>2391.27</v>
      </c>
      <c r="J361" s="410"/>
      <c r="K361" s="173"/>
      <c r="L361" s="498"/>
      <c r="M361" s="486"/>
    </row>
    <row r="362" spans="1:13" s="174" customFormat="1" ht="12.75" x14ac:dyDescent="0.2">
      <c r="B362" s="105">
        <v>5</v>
      </c>
      <c r="C362" s="106" t="s">
        <v>456</v>
      </c>
      <c r="D362" s="106" t="s">
        <v>16</v>
      </c>
      <c r="E362" s="107">
        <v>25.66</v>
      </c>
      <c r="F362" s="135"/>
      <c r="G362" s="12">
        <f t="shared" si="27"/>
        <v>4490.5</v>
      </c>
      <c r="H362" s="13">
        <f t="shared" si="28"/>
        <v>51.32</v>
      </c>
      <c r="I362" s="14">
        <f t="shared" si="29"/>
        <v>4541.82</v>
      </c>
      <c r="J362" s="410"/>
      <c r="K362" s="173"/>
      <c r="L362" s="498"/>
      <c r="M362" s="486"/>
    </row>
    <row r="363" spans="1:13" s="174" customFormat="1" ht="12.75" x14ac:dyDescent="0.2">
      <c r="B363" s="105">
        <v>5</v>
      </c>
      <c r="C363" s="106" t="s">
        <v>301</v>
      </c>
      <c r="D363" s="106" t="s">
        <v>16</v>
      </c>
      <c r="E363" s="107">
        <v>12.26</v>
      </c>
      <c r="F363" s="135"/>
      <c r="G363" s="12">
        <f t="shared" si="27"/>
        <v>2145.5</v>
      </c>
      <c r="H363" s="13">
        <f t="shared" si="28"/>
        <v>24.52</v>
      </c>
      <c r="I363" s="14">
        <f t="shared" si="29"/>
        <v>2170.02</v>
      </c>
      <c r="J363" s="410"/>
      <c r="K363" s="173"/>
      <c r="L363" s="498"/>
      <c r="M363" s="486"/>
    </row>
    <row r="364" spans="1:13" s="174" customFormat="1" ht="12.75" x14ac:dyDescent="0.2">
      <c r="B364" s="89"/>
      <c r="C364" s="90" t="s">
        <v>582</v>
      </c>
      <c r="D364" s="90"/>
      <c r="E364" s="98"/>
      <c r="F364" s="99">
        <v>40</v>
      </c>
      <c r="G364" s="12"/>
      <c r="H364" s="13">
        <f t="shared" si="28"/>
        <v>0</v>
      </c>
      <c r="I364" s="14"/>
      <c r="J364" s="410">
        <f t="shared" si="26"/>
        <v>560</v>
      </c>
      <c r="K364" s="173"/>
      <c r="L364" s="498"/>
      <c r="M364" s="486"/>
    </row>
    <row r="365" spans="1:13" s="174" customFormat="1" ht="12.75" x14ac:dyDescent="0.2">
      <c r="B365" s="89"/>
      <c r="C365" s="90" t="s">
        <v>583</v>
      </c>
      <c r="D365" s="90"/>
      <c r="E365" s="98"/>
      <c r="F365" s="99">
        <v>14</v>
      </c>
      <c r="G365" s="12"/>
      <c r="H365" s="13"/>
      <c r="I365" s="14"/>
      <c r="J365" s="410">
        <f t="shared" si="26"/>
        <v>196</v>
      </c>
      <c r="K365" s="173"/>
      <c r="L365" s="498"/>
      <c r="M365" s="486"/>
    </row>
    <row r="366" spans="1:13" x14ac:dyDescent="0.2">
      <c r="A366" s="325"/>
      <c r="B366" s="40"/>
      <c r="C366" s="311" t="s">
        <v>20</v>
      </c>
      <c r="D366" s="311"/>
      <c r="E366" s="344">
        <f>SUM(E342:E365)</f>
        <v>518.88</v>
      </c>
      <c r="F366" s="345">
        <f>SUM(F342:F365)</f>
        <v>126.18999999999998</v>
      </c>
      <c r="G366" s="12"/>
      <c r="I366" s="14"/>
      <c r="J366" s="410"/>
      <c r="L366" s="497"/>
    </row>
    <row r="367" spans="1:13" s="26" customFormat="1" x14ac:dyDescent="0.2">
      <c r="A367" s="324"/>
      <c r="B367" s="312"/>
      <c r="C367" s="301"/>
      <c r="D367" s="301"/>
      <c r="E367" s="346"/>
      <c r="F367" s="347"/>
      <c r="G367" s="78"/>
      <c r="H367" s="29"/>
      <c r="I367" s="30"/>
      <c r="J367" s="409"/>
      <c r="L367" s="496"/>
      <c r="M367" s="480"/>
    </row>
    <row r="368" spans="1:13" s="289" customFormat="1" ht="12.75" x14ac:dyDescent="0.2">
      <c r="J368" s="417"/>
      <c r="L368" s="498"/>
      <c r="M368" s="486"/>
    </row>
    <row r="369" spans="1:13" customFormat="1" ht="12.75" x14ac:dyDescent="0.2">
      <c r="J369" s="411"/>
      <c r="L369" s="498"/>
      <c r="M369" s="486"/>
    </row>
    <row r="370" spans="1:13" s="309" customFormat="1" ht="45" x14ac:dyDescent="0.2">
      <c r="A370" s="83"/>
      <c r="B370" s="341" t="s">
        <v>970</v>
      </c>
      <c r="C370" s="165"/>
      <c r="D370" s="165"/>
      <c r="E370" s="165" t="s">
        <v>774</v>
      </c>
      <c r="F370" s="342" t="s">
        <v>415</v>
      </c>
      <c r="H370" s="29"/>
      <c r="I370" s="30"/>
      <c r="J370" s="409"/>
      <c r="L370" s="496"/>
      <c r="M370" s="480"/>
    </row>
    <row r="371" spans="1:13" s="309" customFormat="1" ht="33.75" x14ac:dyDescent="0.2">
      <c r="A371" s="324"/>
      <c r="B371" s="125">
        <v>2170</v>
      </c>
      <c r="C371" s="66" t="s">
        <v>878</v>
      </c>
      <c r="D371" s="66"/>
      <c r="E371" s="380">
        <v>0.6</v>
      </c>
      <c r="F371" s="441">
        <f>B371*E371</f>
        <v>1302</v>
      </c>
      <c r="H371" s="29"/>
      <c r="I371" s="30"/>
      <c r="J371" s="409"/>
      <c r="L371" s="496"/>
      <c r="M371" s="480"/>
    </row>
    <row r="372" spans="1:13" s="324" customFormat="1" ht="45" x14ac:dyDescent="0.2">
      <c r="A372" s="326"/>
      <c r="B372" s="125">
        <v>900</v>
      </c>
      <c r="C372" s="333" t="s">
        <v>935</v>
      </c>
      <c r="D372" s="333"/>
      <c r="E372" s="380">
        <v>0.6</v>
      </c>
      <c r="F372" s="442">
        <f>E372*B372</f>
        <v>540</v>
      </c>
      <c r="H372" s="29"/>
      <c r="I372" s="30"/>
      <c r="J372" s="409"/>
      <c r="L372" s="496"/>
      <c r="M372" s="480"/>
    </row>
    <row r="373" spans="1:13" s="309" customFormat="1" x14ac:dyDescent="0.2">
      <c r="A373" s="326"/>
      <c r="B373" s="166" t="s">
        <v>417</v>
      </c>
      <c r="C373" s="167"/>
      <c r="D373" s="167"/>
      <c r="E373" s="443"/>
      <c r="F373" s="444">
        <f>SUM(F371:F372)</f>
        <v>1842</v>
      </c>
      <c r="H373" s="29"/>
      <c r="I373" s="30"/>
      <c r="J373" s="409"/>
      <c r="L373" s="496"/>
      <c r="M373" s="487">
        <f>F373</f>
        <v>1842</v>
      </c>
    </row>
    <row r="374" spans="1:13" customFormat="1" ht="12.75" x14ac:dyDescent="0.2">
      <c r="J374" s="411"/>
      <c r="L374" s="498"/>
      <c r="M374" s="486"/>
    </row>
    <row r="375" spans="1:13" s="26" customFormat="1" x14ac:dyDescent="0.2">
      <c r="A375" s="324"/>
      <c r="B375" s="70"/>
      <c r="C375" s="22"/>
      <c r="D375" s="22"/>
      <c r="E375" s="8"/>
      <c r="F375" s="175"/>
      <c r="G375" s="78"/>
      <c r="H375" s="29"/>
      <c r="I375" s="30"/>
      <c r="J375" s="409"/>
      <c r="L375" s="496"/>
      <c r="M375" s="480"/>
    </row>
    <row r="376" spans="1:13" ht="12.75" customHeight="1" x14ac:dyDescent="0.2">
      <c r="A376" s="325"/>
      <c r="B376" s="867" t="s">
        <v>21</v>
      </c>
      <c r="C376" s="868"/>
      <c r="D376" s="868"/>
      <c r="E376" s="868"/>
      <c r="F376" s="869"/>
      <c r="G376" s="176"/>
      <c r="H376" s="58"/>
      <c r="I376" s="13"/>
      <c r="J376" s="410"/>
      <c r="L376" s="497"/>
    </row>
    <row r="377" spans="1:13" x14ac:dyDescent="0.2">
      <c r="A377" s="325"/>
      <c r="B377" s="867" t="s">
        <v>64</v>
      </c>
      <c r="C377" s="868"/>
      <c r="D377" s="868"/>
      <c r="E377" s="868"/>
      <c r="F377" s="869"/>
      <c r="G377" s="12"/>
      <c r="I377" s="14"/>
      <c r="J377" s="410"/>
      <c r="K377" s="15"/>
      <c r="L377" s="497"/>
    </row>
    <row r="378" spans="1:13" ht="27.75" customHeight="1" x14ac:dyDescent="0.2">
      <c r="A378" s="325"/>
      <c r="B378" s="867" t="s">
        <v>85</v>
      </c>
      <c r="C378" s="868"/>
      <c r="D378" s="868"/>
      <c r="E378" s="868"/>
      <c r="F378" s="869"/>
      <c r="G378" s="12"/>
      <c r="I378" s="14"/>
      <c r="J378" s="410"/>
      <c r="K378" s="15"/>
      <c r="L378" s="497"/>
    </row>
    <row r="379" spans="1:13" ht="27.75" customHeight="1" x14ac:dyDescent="0.2">
      <c r="A379" s="325"/>
      <c r="B379" s="867" t="s">
        <v>418</v>
      </c>
      <c r="C379" s="868"/>
      <c r="D379" s="868"/>
      <c r="E379" s="868"/>
      <c r="F379" s="869"/>
      <c r="G379" s="12"/>
      <c r="I379" s="14"/>
      <c r="J379" s="410"/>
      <c r="K379" s="15"/>
      <c r="L379" s="497"/>
    </row>
    <row r="380" spans="1:13" ht="12.75" x14ac:dyDescent="0.2">
      <c r="A380" s="325"/>
      <c r="B380" s="48"/>
      <c r="C380" s="177"/>
      <c r="D380" s="177"/>
      <c r="E380" s="177"/>
      <c r="F380" s="178"/>
      <c r="G380" s="176"/>
      <c r="H380" s="58"/>
      <c r="I380" s="13"/>
      <c r="J380" s="410"/>
      <c r="L380" s="497"/>
    </row>
    <row r="381" spans="1:13" ht="12.75" customHeight="1" x14ac:dyDescent="0.2">
      <c r="A381" s="325"/>
      <c r="B381" s="867" t="s">
        <v>25</v>
      </c>
      <c r="C381" s="868"/>
      <c r="D381" s="868"/>
      <c r="E381" s="868"/>
      <c r="F381" s="869"/>
      <c r="G381" s="176"/>
      <c r="H381" s="58"/>
      <c r="I381" s="13"/>
      <c r="J381" s="410"/>
      <c r="L381" s="497"/>
    </row>
    <row r="382" spans="1:13" ht="12.75" customHeight="1" x14ac:dyDescent="0.2">
      <c r="A382" s="325"/>
      <c r="B382" s="908" t="s">
        <v>332</v>
      </c>
      <c r="C382" s="909"/>
      <c r="D382" s="909"/>
      <c r="E382" s="909"/>
      <c r="F382" s="910"/>
      <c r="G382" s="176"/>
      <c r="H382" s="58"/>
      <c r="I382" s="13"/>
      <c r="J382" s="410"/>
      <c r="L382" s="497"/>
    </row>
    <row r="383" spans="1:13" ht="12.75" customHeight="1" x14ac:dyDescent="0.2">
      <c r="A383" s="69"/>
      <c r="B383" s="873" t="s">
        <v>584</v>
      </c>
      <c r="C383" s="874"/>
      <c r="D383" s="874"/>
      <c r="E383" s="874"/>
      <c r="F383" s="875"/>
      <c r="G383" s="176"/>
      <c r="H383" s="58"/>
      <c r="I383" s="13"/>
      <c r="J383" s="410"/>
      <c r="L383" s="497"/>
    </row>
    <row r="384" spans="1:13" ht="12.75" customHeight="1" x14ac:dyDescent="0.2">
      <c r="A384" s="69"/>
      <c r="B384" s="873"/>
      <c r="C384" s="874"/>
      <c r="D384" s="874"/>
      <c r="E384" s="874"/>
      <c r="F384" s="875"/>
      <c r="G384" s="176"/>
      <c r="H384" s="58"/>
      <c r="I384" s="13"/>
      <c r="J384" s="410"/>
      <c r="L384" s="497"/>
    </row>
    <row r="385" spans="1:13" s="26" customFormat="1" x14ac:dyDescent="0.2">
      <c r="A385" s="318"/>
      <c r="B385" s="1"/>
      <c r="C385" s="1"/>
      <c r="D385" s="1"/>
      <c r="E385" s="77"/>
      <c r="F385" s="77"/>
      <c r="G385" s="78"/>
      <c r="H385" s="29"/>
      <c r="I385" s="30"/>
      <c r="J385" s="409"/>
      <c r="L385" s="496"/>
      <c r="M385" s="480"/>
    </row>
    <row r="386" spans="1:13" ht="37.5" customHeight="1" x14ac:dyDescent="0.2">
      <c r="A386" s="6"/>
      <c r="B386" s="7" t="s">
        <v>743</v>
      </c>
      <c r="C386" s="888" t="s">
        <v>911</v>
      </c>
      <c r="D386" s="888"/>
      <c r="E386" s="888"/>
      <c r="F386" s="889"/>
      <c r="G386" s="12"/>
      <c r="I386" s="14"/>
      <c r="J386" s="410"/>
      <c r="L386" s="497"/>
    </row>
    <row r="387" spans="1:13" x14ac:dyDescent="0.2">
      <c r="A387" s="325"/>
      <c r="B387" s="179"/>
      <c r="C387" s="180" t="s">
        <v>585</v>
      </c>
      <c r="D387" s="181"/>
      <c r="E387" s="181" t="s">
        <v>8</v>
      </c>
      <c r="F387" s="74" t="s">
        <v>8</v>
      </c>
      <c r="G387" s="12"/>
      <c r="I387" s="14"/>
      <c r="J387" s="410"/>
      <c r="L387" s="497"/>
    </row>
    <row r="388" spans="1:13" x14ac:dyDescent="0.2">
      <c r="A388" s="325"/>
      <c r="B388" s="44"/>
      <c r="C388" s="45" t="s">
        <v>586</v>
      </c>
      <c r="D388" s="181" t="s">
        <v>11</v>
      </c>
      <c r="E388" s="181">
        <v>79.86</v>
      </c>
      <c r="F388" s="74" t="s">
        <v>8</v>
      </c>
      <c r="G388" s="12">
        <f>B388*E388*35</f>
        <v>0</v>
      </c>
      <c r="H388" s="13">
        <f>E388*2</f>
        <v>159.72</v>
      </c>
      <c r="I388" s="14">
        <f>SUM(G388:H388)</f>
        <v>159.72</v>
      </c>
      <c r="J388" s="410"/>
      <c r="K388" s="15">
        <f>SUM(I388:J424)</f>
        <v>5485.9</v>
      </c>
      <c r="L388" s="496">
        <f>K388*J$905</f>
        <v>349.51706715308967</v>
      </c>
    </row>
    <row r="389" spans="1:13" x14ac:dyDescent="0.2">
      <c r="A389" s="325"/>
      <c r="B389" s="44"/>
      <c r="C389" s="45" t="s">
        <v>587</v>
      </c>
      <c r="D389" s="181" t="s">
        <v>568</v>
      </c>
      <c r="E389" s="181">
        <v>12.88</v>
      </c>
      <c r="F389" s="74" t="s">
        <v>8</v>
      </c>
      <c r="G389" s="12">
        <f t="shared" ref="G389:G423" si="30">B389*E389*35</f>
        <v>0</v>
      </c>
      <c r="H389" s="13">
        <f t="shared" ref="H389:H423" si="31">E389*2</f>
        <v>25.76</v>
      </c>
      <c r="I389" s="14">
        <f t="shared" ref="I389:I423" si="32">SUM(G389:H389)</f>
        <v>25.76</v>
      </c>
      <c r="J389" s="410"/>
      <c r="L389" s="497"/>
    </row>
    <row r="390" spans="1:13" x14ac:dyDescent="0.2">
      <c r="A390" s="325"/>
      <c r="B390" s="44"/>
      <c r="C390" s="45" t="s">
        <v>588</v>
      </c>
      <c r="D390" s="181" t="s">
        <v>91</v>
      </c>
      <c r="E390" s="181">
        <v>7.86</v>
      </c>
      <c r="F390" s="74" t="s">
        <v>8</v>
      </c>
      <c r="G390" s="12">
        <f t="shared" si="30"/>
        <v>0</v>
      </c>
      <c r="H390" s="13">
        <f t="shared" si="31"/>
        <v>15.72</v>
      </c>
      <c r="I390" s="14">
        <f t="shared" si="32"/>
        <v>15.72</v>
      </c>
      <c r="J390" s="410"/>
      <c r="L390" s="497"/>
    </row>
    <row r="391" spans="1:13" x14ac:dyDescent="0.2">
      <c r="A391" s="325"/>
      <c r="B391" s="44"/>
      <c r="C391" s="45" t="s">
        <v>589</v>
      </c>
      <c r="D391" s="181" t="s">
        <v>11</v>
      </c>
      <c r="E391" s="181">
        <v>16.29</v>
      </c>
      <c r="F391" s="74" t="s">
        <v>8</v>
      </c>
      <c r="G391" s="12">
        <f t="shared" si="30"/>
        <v>0</v>
      </c>
      <c r="H391" s="13">
        <f t="shared" si="31"/>
        <v>32.58</v>
      </c>
      <c r="I391" s="14">
        <f t="shared" si="32"/>
        <v>32.58</v>
      </c>
      <c r="J391" s="410"/>
      <c r="L391" s="497"/>
    </row>
    <row r="392" spans="1:13" x14ac:dyDescent="0.2">
      <c r="A392" s="325"/>
      <c r="B392" s="44"/>
      <c r="C392" s="45" t="s">
        <v>590</v>
      </c>
      <c r="D392" s="181" t="s">
        <v>16</v>
      </c>
      <c r="E392" s="181">
        <v>3.08</v>
      </c>
      <c r="F392" s="74" t="s">
        <v>8</v>
      </c>
      <c r="G392" s="12">
        <f t="shared" si="30"/>
        <v>0</v>
      </c>
      <c r="H392" s="13">
        <f t="shared" si="31"/>
        <v>6.16</v>
      </c>
      <c r="I392" s="14">
        <f t="shared" si="32"/>
        <v>6.16</v>
      </c>
      <c r="J392" s="410"/>
      <c r="L392" s="497"/>
    </row>
    <row r="393" spans="1:13" x14ac:dyDescent="0.2">
      <c r="A393" s="325"/>
      <c r="B393" s="44"/>
      <c r="C393" s="45" t="s">
        <v>591</v>
      </c>
      <c r="D393" s="181" t="s">
        <v>16</v>
      </c>
      <c r="E393" s="181">
        <v>3.03</v>
      </c>
      <c r="F393" s="74" t="s">
        <v>8</v>
      </c>
      <c r="G393" s="12">
        <f t="shared" si="30"/>
        <v>0</v>
      </c>
      <c r="H393" s="13">
        <f t="shared" si="31"/>
        <v>6.06</v>
      </c>
      <c r="I393" s="14">
        <f t="shared" si="32"/>
        <v>6.06</v>
      </c>
      <c r="J393" s="410"/>
      <c r="L393" s="497"/>
    </row>
    <row r="394" spans="1:13" x14ac:dyDescent="0.2">
      <c r="A394" s="325"/>
      <c r="B394" s="44"/>
      <c r="C394" s="45" t="s">
        <v>15</v>
      </c>
      <c r="D394" s="181" t="s">
        <v>16</v>
      </c>
      <c r="E394" s="181">
        <v>2.78</v>
      </c>
      <c r="F394" s="74" t="s">
        <v>8</v>
      </c>
      <c r="G394" s="12">
        <f t="shared" si="30"/>
        <v>0</v>
      </c>
      <c r="H394" s="13">
        <f t="shared" si="31"/>
        <v>5.56</v>
      </c>
      <c r="I394" s="14">
        <f t="shared" si="32"/>
        <v>5.56</v>
      </c>
      <c r="J394" s="410"/>
      <c r="L394" s="497"/>
    </row>
    <row r="395" spans="1:13" x14ac:dyDescent="0.2">
      <c r="A395" s="325"/>
      <c r="B395" s="44"/>
      <c r="C395" s="45" t="s">
        <v>592</v>
      </c>
      <c r="D395" s="181"/>
      <c r="E395" s="181">
        <v>29.94</v>
      </c>
      <c r="F395" s="74" t="s">
        <v>8</v>
      </c>
      <c r="G395" s="12">
        <f t="shared" si="30"/>
        <v>0</v>
      </c>
      <c r="H395" s="13">
        <f t="shared" si="31"/>
        <v>59.88</v>
      </c>
      <c r="I395" s="14">
        <f t="shared" si="32"/>
        <v>59.88</v>
      </c>
      <c r="J395" s="410"/>
      <c r="L395" s="497"/>
    </row>
    <row r="396" spans="1:13" ht="22.5" x14ac:dyDescent="0.2">
      <c r="A396" s="325"/>
      <c r="B396" s="44"/>
      <c r="C396" s="45" t="s">
        <v>593</v>
      </c>
      <c r="D396" s="181" t="s">
        <v>11</v>
      </c>
      <c r="E396" s="181">
        <v>28.58</v>
      </c>
      <c r="F396" s="74" t="s">
        <v>8</v>
      </c>
      <c r="G396" s="12">
        <f t="shared" si="30"/>
        <v>0</v>
      </c>
      <c r="H396" s="13">
        <f t="shared" si="31"/>
        <v>57.16</v>
      </c>
      <c r="I396" s="14">
        <f t="shared" si="32"/>
        <v>57.16</v>
      </c>
      <c r="J396" s="410"/>
      <c r="L396" s="497"/>
    </row>
    <row r="397" spans="1:13" x14ac:dyDescent="0.2">
      <c r="A397" s="325"/>
      <c r="B397" s="44"/>
      <c r="C397" s="45" t="s">
        <v>594</v>
      </c>
      <c r="D397" s="181"/>
      <c r="E397" s="181">
        <v>24.11</v>
      </c>
      <c r="F397" s="74" t="s">
        <v>8</v>
      </c>
      <c r="G397" s="12">
        <f t="shared" si="30"/>
        <v>0</v>
      </c>
      <c r="H397" s="13">
        <f t="shared" si="31"/>
        <v>48.22</v>
      </c>
      <c r="I397" s="14">
        <f t="shared" si="32"/>
        <v>48.22</v>
      </c>
      <c r="J397" s="410"/>
      <c r="L397" s="497"/>
    </row>
    <row r="398" spans="1:13" ht="22.5" x14ac:dyDescent="0.2">
      <c r="A398" s="325"/>
      <c r="B398" s="44"/>
      <c r="C398" s="45" t="s">
        <v>595</v>
      </c>
      <c r="D398" s="181" t="s">
        <v>11</v>
      </c>
      <c r="E398" s="181">
        <v>39.89</v>
      </c>
      <c r="F398" s="74" t="s">
        <v>8</v>
      </c>
      <c r="G398" s="12">
        <f t="shared" si="30"/>
        <v>0</v>
      </c>
      <c r="H398" s="13">
        <f t="shared" si="31"/>
        <v>79.78</v>
      </c>
      <c r="I398" s="14">
        <f t="shared" si="32"/>
        <v>79.78</v>
      </c>
      <c r="J398" s="410"/>
      <c r="L398" s="497"/>
    </row>
    <row r="399" spans="1:13" x14ac:dyDescent="0.2">
      <c r="A399" s="325"/>
      <c r="B399" s="44"/>
      <c r="C399" s="45" t="s">
        <v>596</v>
      </c>
      <c r="D399" s="181"/>
      <c r="E399" s="181">
        <v>8.2100000000000009</v>
      </c>
      <c r="F399" s="74" t="s">
        <v>8</v>
      </c>
      <c r="G399" s="12">
        <f t="shared" si="30"/>
        <v>0</v>
      </c>
      <c r="H399" s="13">
        <f t="shared" si="31"/>
        <v>16.420000000000002</v>
      </c>
      <c r="I399" s="14">
        <f t="shared" si="32"/>
        <v>16.420000000000002</v>
      </c>
      <c r="J399" s="410"/>
      <c r="L399" s="497"/>
    </row>
    <row r="400" spans="1:13" x14ac:dyDescent="0.2">
      <c r="A400" s="325"/>
      <c r="B400" s="182"/>
      <c r="C400" s="180" t="s">
        <v>597</v>
      </c>
      <c r="D400" s="181"/>
      <c r="E400" s="181" t="s">
        <v>8</v>
      </c>
      <c r="F400" s="74" t="s">
        <v>8</v>
      </c>
      <c r="G400" s="12"/>
      <c r="I400" s="14">
        <f t="shared" si="32"/>
        <v>0</v>
      </c>
      <c r="J400" s="410"/>
      <c r="L400" s="497"/>
    </row>
    <row r="401" spans="1:12" x14ac:dyDescent="0.2">
      <c r="A401" s="325"/>
      <c r="B401" s="44"/>
      <c r="C401" s="45" t="s">
        <v>598</v>
      </c>
      <c r="D401" s="181" t="s">
        <v>366</v>
      </c>
      <c r="E401" s="181">
        <v>10.91</v>
      </c>
      <c r="F401" s="74" t="s">
        <v>8</v>
      </c>
      <c r="G401" s="12">
        <f t="shared" si="30"/>
        <v>0</v>
      </c>
      <c r="H401" s="13">
        <f t="shared" si="31"/>
        <v>21.82</v>
      </c>
      <c r="I401" s="14">
        <f t="shared" si="32"/>
        <v>21.82</v>
      </c>
      <c r="J401" s="410"/>
      <c r="L401" s="497"/>
    </row>
    <row r="402" spans="1:12" x14ac:dyDescent="0.2">
      <c r="A402" s="325"/>
      <c r="B402" s="44"/>
      <c r="C402" s="45" t="s">
        <v>599</v>
      </c>
      <c r="D402" s="181" t="s">
        <v>366</v>
      </c>
      <c r="E402" s="181">
        <v>3.78</v>
      </c>
      <c r="F402" s="74" t="s">
        <v>8</v>
      </c>
      <c r="G402" s="12">
        <f t="shared" si="30"/>
        <v>0</v>
      </c>
      <c r="H402" s="13">
        <f t="shared" si="31"/>
        <v>7.56</v>
      </c>
      <c r="I402" s="14">
        <f t="shared" si="32"/>
        <v>7.56</v>
      </c>
      <c r="J402" s="410"/>
      <c r="L402" s="497"/>
    </row>
    <row r="403" spans="1:12" x14ac:dyDescent="0.2">
      <c r="A403" s="325"/>
      <c r="B403" s="44"/>
      <c r="C403" s="45" t="s">
        <v>600</v>
      </c>
      <c r="D403" s="181" t="s">
        <v>81</v>
      </c>
      <c r="E403" s="181">
        <v>6.14</v>
      </c>
      <c r="F403" s="74" t="s">
        <v>8</v>
      </c>
      <c r="G403" s="12">
        <f t="shared" si="30"/>
        <v>0</v>
      </c>
      <c r="H403" s="13">
        <f t="shared" si="31"/>
        <v>12.28</v>
      </c>
      <c r="I403" s="14">
        <f t="shared" si="32"/>
        <v>12.28</v>
      </c>
      <c r="J403" s="410"/>
      <c r="L403" s="497"/>
    </row>
    <row r="404" spans="1:12" x14ac:dyDescent="0.2">
      <c r="A404" s="325"/>
      <c r="B404" s="44"/>
      <c r="C404" s="45" t="s">
        <v>601</v>
      </c>
      <c r="D404" s="181" t="s">
        <v>81</v>
      </c>
      <c r="E404" s="181">
        <v>21.39</v>
      </c>
      <c r="F404" s="74" t="s">
        <v>8</v>
      </c>
      <c r="G404" s="12">
        <f t="shared" si="30"/>
        <v>0</v>
      </c>
      <c r="H404" s="13">
        <f t="shared" si="31"/>
        <v>42.78</v>
      </c>
      <c r="I404" s="14">
        <f t="shared" si="32"/>
        <v>42.78</v>
      </c>
      <c r="J404" s="410"/>
      <c r="L404" s="497"/>
    </row>
    <row r="405" spans="1:12" x14ac:dyDescent="0.2">
      <c r="A405" s="325"/>
      <c r="B405" s="44"/>
      <c r="C405" s="45" t="s">
        <v>602</v>
      </c>
      <c r="D405" s="181" t="s">
        <v>81</v>
      </c>
      <c r="E405" s="181">
        <v>10.63</v>
      </c>
      <c r="F405" s="74" t="s">
        <v>8</v>
      </c>
      <c r="G405" s="12">
        <f t="shared" si="30"/>
        <v>0</v>
      </c>
      <c r="H405" s="13">
        <f t="shared" si="31"/>
        <v>21.26</v>
      </c>
      <c r="I405" s="14">
        <f t="shared" si="32"/>
        <v>21.26</v>
      </c>
      <c r="J405" s="410"/>
      <c r="L405" s="497"/>
    </row>
    <row r="406" spans="1:12" x14ac:dyDescent="0.2">
      <c r="A406" s="325"/>
      <c r="B406" s="44"/>
      <c r="C406" s="45" t="s">
        <v>603</v>
      </c>
      <c r="D406" s="181" t="s">
        <v>366</v>
      </c>
      <c r="E406" s="181">
        <v>12.1</v>
      </c>
      <c r="F406" s="74" t="s">
        <v>8</v>
      </c>
      <c r="G406" s="12">
        <f t="shared" si="30"/>
        <v>0</v>
      </c>
      <c r="H406" s="13">
        <f t="shared" si="31"/>
        <v>24.2</v>
      </c>
      <c r="I406" s="14">
        <f t="shared" si="32"/>
        <v>24.2</v>
      </c>
      <c r="J406" s="410"/>
      <c r="L406" s="497"/>
    </row>
    <row r="407" spans="1:12" x14ac:dyDescent="0.2">
      <c r="A407" s="325"/>
      <c r="B407" s="44"/>
      <c r="C407" s="45" t="s">
        <v>604</v>
      </c>
      <c r="D407" s="181" t="s">
        <v>16</v>
      </c>
      <c r="E407" s="181">
        <v>4.07</v>
      </c>
      <c r="F407" s="74" t="s">
        <v>8</v>
      </c>
      <c r="G407" s="12">
        <f t="shared" si="30"/>
        <v>0</v>
      </c>
      <c r="H407" s="13">
        <f t="shared" si="31"/>
        <v>8.14</v>
      </c>
      <c r="I407" s="14">
        <f t="shared" si="32"/>
        <v>8.14</v>
      </c>
      <c r="J407" s="410"/>
      <c r="L407" s="497"/>
    </row>
    <row r="408" spans="1:12" x14ac:dyDescent="0.2">
      <c r="A408" s="325"/>
      <c r="B408" s="44"/>
      <c r="C408" s="45" t="s">
        <v>15</v>
      </c>
      <c r="D408" s="181" t="s">
        <v>16</v>
      </c>
      <c r="E408" s="181">
        <v>2.02</v>
      </c>
      <c r="F408" s="74" t="s">
        <v>8</v>
      </c>
      <c r="G408" s="12">
        <f t="shared" si="30"/>
        <v>0</v>
      </c>
      <c r="H408" s="13">
        <f t="shared" si="31"/>
        <v>4.04</v>
      </c>
      <c r="I408" s="14">
        <f t="shared" si="32"/>
        <v>4.04</v>
      </c>
      <c r="J408" s="410"/>
      <c r="L408" s="497"/>
    </row>
    <row r="409" spans="1:12" x14ac:dyDescent="0.2">
      <c r="A409" s="325"/>
      <c r="B409" s="44"/>
      <c r="C409" s="45" t="s">
        <v>605</v>
      </c>
      <c r="D409" s="181" t="s">
        <v>16</v>
      </c>
      <c r="E409" s="181">
        <v>3.09</v>
      </c>
      <c r="F409" s="74" t="s">
        <v>8</v>
      </c>
      <c r="G409" s="12">
        <f t="shared" si="30"/>
        <v>0</v>
      </c>
      <c r="H409" s="13">
        <f t="shared" si="31"/>
        <v>6.18</v>
      </c>
      <c r="I409" s="14">
        <f t="shared" si="32"/>
        <v>6.18</v>
      </c>
      <c r="J409" s="410"/>
      <c r="L409" s="497"/>
    </row>
    <row r="410" spans="1:12" x14ac:dyDescent="0.2">
      <c r="A410" s="325"/>
      <c r="B410" s="44"/>
      <c r="C410" s="45" t="s">
        <v>606</v>
      </c>
      <c r="D410" s="181" t="s">
        <v>366</v>
      </c>
      <c r="E410" s="181">
        <v>99.08</v>
      </c>
      <c r="F410" s="74" t="s">
        <v>8</v>
      </c>
      <c r="G410" s="12">
        <f t="shared" si="30"/>
        <v>0</v>
      </c>
      <c r="H410" s="13">
        <f t="shared" si="31"/>
        <v>198.16</v>
      </c>
      <c r="I410" s="14">
        <f t="shared" si="32"/>
        <v>198.16</v>
      </c>
      <c r="J410" s="410"/>
      <c r="L410" s="497"/>
    </row>
    <row r="411" spans="1:12" x14ac:dyDescent="0.2">
      <c r="A411" s="325"/>
      <c r="B411" s="44"/>
      <c r="C411" s="45" t="s">
        <v>607</v>
      </c>
      <c r="D411" s="181" t="s">
        <v>568</v>
      </c>
      <c r="E411" s="181">
        <v>88.66</v>
      </c>
      <c r="F411" s="74" t="s">
        <v>8</v>
      </c>
      <c r="G411" s="12">
        <f t="shared" si="30"/>
        <v>0</v>
      </c>
      <c r="H411" s="13">
        <f t="shared" si="31"/>
        <v>177.32</v>
      </c>
      <c r="I411" s="14">
        <f t="shared" si="32"/>
        <v>177.32</v>
      </c>
      <c r="J411" s="410"/>
      <c r="L411" s="497"/>
    </row>
    <row r="412" spans="1:12" x14ac:dyDescent="0.2">
      <c r="A412" s="325"/>
      <c r="B412" s="44"/>
      <c r="C412" s="45" t="s">
        <v>149</v>
      </c>
      <c r="D412" s="181" t="s">
        <v>568</v>
      </c>
      <c r="E412" s="181">
        <v>8.2899999999999991</v>
      </c>
      <c r="F412" s="74" t="s">
        <v>8</v>
      </c>
      <c r="G412" s="12">
        <f t="shared" si="30"/>
        <v>0</v>
      </c>
      <c r="H412" s="13">
        <f t="shared" si="31"/>
        <v>16.579999999999998</v>
      </c>
      <c r="I412" s="14">
        <f t="shared" si="32"/>
        <v>16.579999999999998</v>
      </c>
      <c r="J412" s="410"/>
      <c r="L412" s="497"/>
    </row>
    <row r="413" spans="1:12" x14ac:dyDescent="0.2">
      <c r="A413" s="325"/>
      <c r="B413" s="44"/>
      <c r="C413" s="45" t="s">
        <v>608</v>
      </c>
      <c r="D413" s="181" t="s">
        <v>366</v>
      </c>
      <c r="E413" s="181">
        <v>84.16</v>
      </c>
      <c r="F413" s="74" t="s">
        <v>8</v>
      </c>
      <c r="G413" s="12">
        <f t="shared" si="30"/>
        <v>0</v>
      </c>
      <c r="H413" s="13">
        <f t="shared" si="31"/>
        <v>168.32</v>
      </c>
      <c r="I413" s="14">
        <f t="shared" si="32"/>
        <v>168.32</v>
      </c>
      <c r="J413" s="410"/>
      <c r="L413" s="497"/>
    </row>
    <row r="414" spans="1:12" x14ac:dyDescent="0.2">
      <c r="A414" s="325"/>
      <c r="B414" s="44"/>
      <c r="C414" s="45" t="s">
        <v>609</v>
      </c>
      <c r="D414" s="181" t="s">
        <v>366</v>
      </c>
      <c r="E414" s="181">
        <v>80.44</v>
      </c>
      <c r="F414" s="74" t="s">
        <v>8</v>
      </c>
      <c r="G414" s="12">
        <f t="shared" si="30"/>
        <v>0</v>
      </c>
      <c r="H414" s="13">
        <f t="shared" si="31"/>
        <v>160.88</v>
      </c>
      <c r="I414" s="14">
        <f t="shared" si="32"/>
        <v>160.88</v>
      </c>
      <c r="J414" s="410"/>
      <c r="L414" s="497"/>
    </row>
    <row r="415" spans="1:12" x14ac:dyDescent="0.2">
      <c r="A415" s="325"/>
      <c r="B415" s="44"/>
      <c r="C415" s="45" t="s">
        <v>610</v>
      </c>
      <c r="D415" s="181" t="s">
        <v>366</v>
      </c>
      <c r="E415" s="181">
        <v>7.16</v>
      </c>
      <c r="F415" s="74" t="s">
        <v>8</v>
      </c>
      <c r="G415" s="12">
        <f t="shared" si="30"/>
        <v>0</v>
      </c>
      <c r="H415" s="13">
        <f t="shared" si="31"/>
        <v>14.32</v>
      </c>
      <c r="I415" s="14">
        <f t="shared" si="32"/>
        <v>14.32</v>
      </c>
      <c r="J415" s="410"/>
      <c r="L415" s="497"/>
    </row>
    <row r="416" spans="1:12" x14ac:dyDescent="0.2">
      <c r="A416" s="325"/>
      <c r="B416" s="44"/>
      <c r="C416" s="45" t="s">
        <v>611</v>
      </c>
      <c r="D416" s="181" t="s">
        <v>16</v>
      </c>
      <c r="E416" s="181">
        <v>16.16</v>
      </c>
      <c r="F416" s="74" t="s">
        <v>8</v>
      </c>
      <c r="G416" s="12">
        <f t="shared" si="30"/>
        <v>0</v>
      </c>
      <c r="H416" s="13">
        <f t="shared" si="31"/>
        <v>32.32</v>
      </c>
      <c r="I416" s="14">
        <f t="shared" si="32"/>
        <v>32.32</v>
      </c>
      <c r="J416" s="410"/>
      <c r="L416" s="497"/>
    </row>
    <row r="417" spans="1:13" x14ac:dyDescent="0.2">
      <c r="A417" s="325"/>
      <c r="B417" s="44"/>
      <c r="C417" s="45" t="s">
        <v>612</v>
      </c>
      <c r="D417" s="181" t="s">
        <v>366</v>
      </c>
      <c r="E417" s="181">
        <v>48.17</v>
      </c>
      <c r="F417" s="74" t="s">
        <v>8</v>
      </c>
      <c r="G417" s="12">
        <f t="shared" si="30"/>
        <v>0</v>
      </c>
      <c r="H417" s="13">
        <f t="shared" si="31"/>
        <v>96.34</v>
      </c>
      <c r="I417" s="14">
        <f t="shared" si="32"/>
        <v>96.34</v>
      </c>
      <c r="J417" s="410"/>
      <c r="L417" s="497"/>
    </row>
    <row r="418" spans="1:13" x14ac:dyDescent="0.2">
      <c r="A418" s="325"/>
      <c r="B418" s="44"/>
      <c r="C418" s="45" t="s">
        <v>613</v>
      </c>
      <c r="D418" s="181" t="s">
        <v>16</v>
      </c>
      <c r="E418" s="181">
        <v>16.82</v>
      </c>
      <c r="F418" s="74" t="s">
        <v>8</v>
      </c>
      <c r="G418" s="12">
        <f t="shared" si="30"/>
        <v>0</v>
      </c>
      <c r="H418" s="13">
        <f t="shared" si="31"/>
        <v>33.64</v>
      </c>
      <c r="I418" s="14">
        <f t="shared" si="32"/>
        <v>33.64</v>
      </c>
      <c r="J418" s="410"/>
      <c r="L418" s="497"/>
    </row>
    <row r="419" spans="1:13" x14ac:dyDescent="0.2">
      <c r="A419" s="325"/>
      <c r="B419" s="44"/>
      <c r="C419" s="45" t="s">
        <v>612</v>
      </c>
      <c r="D419" s="181"/>
      <c r="E419" s="181">
        <v>49.78</v>
      </c>
      <c r="F419" s="74" t="s">
        <v>8</v>
      </c>
      <c r="G419" s="12">
        <f t="shared" si="30"/>
        <v>0</v>
      </c>
      <c r="H419" s="13">
        <f t="shared" si="31"/>
        <v>99.56</v>
      </c>
      <c r="I419" s="14">
        <f t="shared" si="32"/>
        <v>99.56</v>
      </c>
      <c r="J419" s="410"/>
      <c r="L419" s="497"/>
    </row>
    <row r="420" spans="1:13" x14ac:dyDescent="0.2">
      <c r="A420" s="325"/>
      <c r="B420" s="44"/>
      <c r="C420" s="45" t="s">
        <v>614</v>
      </c>
      <c r="D420" s="181" t="s">
        <v>366</v>
      </c>
      <c r="E420" s="181">
        <v>78.959999999999994</v>
      </c>
      <c r="F420" s="74" t="s">
        <v>8</v>
      </c>
      <c r="G420" s="12">
        <f t="shared" si="30"/>
        <v>0</v>
      </c>
      <c r="H420" s="13">
        <f t="shared" si="31"/>
        <v>157.91999999999999</v>
      </c>
      <c r="I420" s="14">
        <f t="shared" si="32"/>
        <v>157.91999999999999</v>
      </c>
      <c r="J420" s="410"/>
      <c r="L420" s="497"/>
    </row>
    <row r="421" spans="1:13" x14ac:dyDescent="0.2">
      <c r="A421" s="325"/>
      <c r="B421" s="44"/>
      <c r="C421" s="45" t="s">
        <v>613</v>
      </c>
      <c r="D421" s="181" t="s">
        <v>16</v>
      </c>
      <c r="E421" s="181">
        <v>16.16</v>
      </c>
      <c r="F421" s="74" t="s">
        <v>8</v>
      </c>
      <c r="G421" s="12">
        <f t="shared" si="30"/>
        <v>0</v>
      </c>
      <c r="H421" s="13">
        <f t="shared" si="31"/>
        <v>32.32</v>
      </c>
      <c r="I421" s="14">
        <f t="shared" si="32"/>
        <v>32.32</v>
      </c>
      <c r="J421" s="410"/>
      <c r="L421" s="497"/>
    </row>
    <row r="422" spans="1:13" x14ac:dyDescent="0.2">
      <c r="A422" s="325"/>
      <c r="B422" s="44"/>
      <c r="C422" s="45" t="s">
        <v>615</v>
      </c>
      <c r="D422" s="181" t="s">
        <v>366</v>
      </c>
      <c r="E422" s="181">
        <v>82.49</v>
      </c>
      <c r="F422" s="74" t="s">
        <v>8</v>
      </c>
      <c r="G422" s="12">
        <f t="shared" si="30"/>
        <v>0</v>
      </c>
      <c r="H422" s="13">
        <f t="shared" si="31"/>
        <v>164.98</v>
      </c>
      <c r="I422" s="14">
        <f t="shared" si="32"/>
        <v>164.98</v>
      </c>
      <c r="J422" s="410"/>
      <c r="L422" s="497"/>
    </row>
    <row r="423" spans="1:13" x14ac:dyDescent="0.2">
      <c r="A423" s="325"/>
      <c r="B423" s="44"/>
      <c r="C423" s="45" t="s">
        <v>613</v>
      </c>
      <c r="D423" s="181" t="s">
        <v>16</v>
      </c>
      <c r="E423" s="181">
        <v>15.98</v>
      </c>
      <c r="F423" s="74" t="s">
        <v>8</v>
      </c>
      <c r="G423" s="12">
        <f t="shared" si="30"/>
        <v>0</v>
      </c>
      <c r="H423" s="13">
        <f t="shared" si="31"/>
        <v>31.96</v>
      </c>
      <c r="I423" s="14">
        <f t="shared" si="32"/>
        <v>31.96</v>
      </c>
      <c r="J423" s="410"/>
      <c r="L423" s="497"/>
    </row>
    <row r="424" spans="1:13" x14ac:dyDescent="0.2">
      <c r="A424" s="325"/>
      <c r="B424" s="183"/>
      <c r="C424" s="45" t="s">
        <v>616</v>
      </c>
      <c r="D424" s="181"/>
      <c r="E424" s="181" t="s">
        <v>8</v>
      </c>
      <c r="F424" s="74">
        <v>430</v>
      </c>
      <c r="G424" s="12"/>
      <c r="I424" s="14"/>
      <c r="J424" s="410">
        <f>F424*8</f>
        <v>3440</v>
      </c>
      <c r="L424" s="497"/>
    </row>
    <row r="425" spans="1:13" x14ac:dyDescent="0.2">
      <c r="A425" s="325"/>
      <c r="B425" s="48"/>
      <c r="C425" s="65" t="s">
        <v>20</v>
      </c>
      <c r="D425" s="81"/>
      <c r="E425" s="81">
        <f>SUM(E388:E424)</f>
        <v>1022.9499999999997</v>
      </c>
      <c r="F425" s="82">
        <f>SUM(F388:F424)</f>
        <v>430</v>
      </c>
      <c r="G425" s="12"/>
      <c r="I425" s="14"/>
      <c r="J425" s="410"/>
      <c r="L425" s="497"/>
    </row>
    <row r="426" spans="1:13" x14ac:dyDescent="0.2">
      <c r="A426" s="325"/>
      <c r="B426" s="48"/>
      <c r="C426" s="23"/>
      <c r="D426" s="81"/>
      <c r="E426" s="81"/>
      <c r="F426" s="82"/>
      <c r="G426" s="12"/>
      <c r="I426" s="14"/>
      <c r="J426" s="410"/>
      <c r="L426" s="497"/>
    </row>
    <row r="427" spans="1:13" ht="11.25" customHeight="1" x14ac:dyDescent="0.2">
      <c r="A427" s="325"/>
      <c r="B427" s="867" t="s">
        <v>25</v>
      </c>
      <c r="C427" s="868"/>
      <c r="D427" s="868"/>
      <c r="E427" s="868"/>
      <c r="F427" s="869"/>
      <c r="G427" s="9"/>
      <c r="H427" s="58"/>
      <c r="I427" s="13"/>
      <c r="J427" s="410"/>
      <c r="L427" s="497"/>
    </row>
    <row r="428" spans="1:13" ht="36.75" customHeight="1" x14ac:dyDescent="0.2">
      <c r="A428" s="325"/>
      <c r="B428" s="867" t="s">
        <v>844</v>
      </c>
      <c r="C428" s="868"/>
      <c r="D428" s="868"/>
      <c r="E428" s="868"/>
      <c r="F428" s="869"/>
      <c r="G428" s="9"/>
      <c r="H428" s="58"/>
      <c r="I428" s="13"/>
      <c r="J428" s="410"/>
      <c r="L428" s="497"/>
    </row>
    <row r="429" spans="1:13" ht="12" customHeight="1" x14ac:dyDescent="0.2">
      <c r="A429" s="69"/>
      <c r="B429" s="873" t="s">
        <v>332</v>
      </c>
      <c r="C429" s="874"/>
      <c r="D429" s="874"/>
      <c r="E429" s="874"/>
      <c r="F429" s="875"/>
      <c r="G429" s="12"/>
      <c r="I429" s="14"/>
      <c r="J429" s="410"/>
      <c r="L429" s="497"/>
    </row>
    <row r="430" spans="1:13" s="26" customFormat="1" x14ac:dyDescent="0.2">
      <c r="A430" s="318"/>
      <c r="B430" s="1"/>
      <c r="C430" s="1"/>
      <c r="D430" s="1"/>
      <c r="E430" s="77"/>
      <c r="F430" s="77"/>
      <c r="G430" s="78"/>
      <c r="H430" s="29"/>
      <c r="I430" s="30"/>
      <c r="J430" s="409"/>
      <c r="L430" s="496"/>
      <c r="M430" s="480"/>
    </row>
    <row r="431" spans="1:13" ht="33" customHeight="1" x14ac:dyDescent="0.2">
      <c r="A431" s="6"/>
      <c r="B431" s="7" t="s">
        <v>742</v>
      </c>
      <c r="C431" s="888" t="s">
        <v>912</v>
      </c>
      <c r="D431" s="888"/>
      <c r="E431" s="888"/>
      <c r="F431" s="889"/>
      <c r="G431" s="12"/>
      <c r="I431" s="14"/>
      <c r="J431" s="410"/>
      <c r="L431" s="497"/>
    </row>
    <row r="432" spans="1:13" x14ac:dyDescent="0.2">
      <c r="A432" s="325"/>
      <c r="B432" s="21"/>
      <c r="C432" s="184" t="s">
        <v>597</v>
      </c>
      <c r="D432" s="115"/>
      <c r="E432" s="185"/>
      <c r="F432" s="186"/>
      <c r="G432" s="12"/>
      <c r="I432" s="14"/>
      <c r="J432" s="410"/>
      <c r="L432" s="497"/>
    </row>
    <row r="433" spans="1:12" x14ac:dyDescent="0.2">
      <c r="A433" s="325"/>
      <c r="B433" s="10">
        <v>5</v>
      </c>
      <c r="C433" s="11" t="s">
        <v>617</v>
      </c>
      <c r="D433" s="11" t="s">
        <v>16</v>
      </c>
      <c r="E433" s="123">
        <v>114.38</v>
      </c>
      <c r="F433" s="124">
        <v>13.6</v>
      </c>
      <c r="G433" s="12">
        <f>B433*E433*35</f>
        <v>20016.5</v>
      </c>
      <c r="H433" s="13">
        <f t="shared" ref="H433:H451" si="33">E433*2</f>
        <v>228.76</v>
      </c>
      <c r="I433" s="14">
        <f>SUM(G433:H433)</f>
        <v>20245.259999999998</v>
      </c>
      <c r="J433" s="410">
        <f>F433*8</f>
        <v>108.8</v>
      </c>
      <c r="K433" s="15">
        <f>SUM(I433:J451)</f>
        <v>98763.579999999973</v>
      </c>
      <c r="L433" s="496">
        <f>K433*J$905</f>
        <v>6292.4145214348664</v>
      </c>
    </row>
    <row r="434" spans="1:12" x14ac:dyDescent="0.2">
      <c r="A434" s="325"/>
      <c r="B434" s="10">
        <v>5</v>
      </c>
      <c r="C434" s="11" t="s">
        <v>618</v>
      </c>
      <c r="D434" s="11" t="s">
        <v>88</v>
      </c>
      <c r="E434" s="123">
        <v>37.26</v>
      </c>
      <c r="F434" s="124">
        <v>6.8</v>
      </c>
      <c r="G434" s="12">
        <f t="shared" ref="G434:G451" si="34">B434*E434*35</f>
        <v>6520.4999999999991</v>
      </c>
      <c r="H434" s="13">
        <f t="shared" si="33"/>
        <v>74.52</v>
      </c>
      <c r="I434" s="14">
        <f t="shared" ref="I434:I451" si="35">SUM(G434:H434)</f>
        <v>6595.0199999999995</v>
      </c>
      <c r="J434" s="410">
        <f>F434*8</f>
        <v>54.4</v>
      </c>
      <c r="L434" s="497"/>
    </row>
    <row r="435" spans="1:12" x14ac:dyDescent="0.2">
      <c r="A435" s="325"/>
      <c r="B435" s="10">
        <v>5</v>
      </c>
      <c r="C435" s="11" t="s">
        <v>619</v>
      </c>
      <c r="D435" s="11" t="s">
        <v>88</v>
      </c>
      <c r="E435" s="123">
        <v>52.05</v>
      </c>
      <c r="F435" s="124">
        <v>13.4</v>
      </c>
      <c r="G435" s="12">
        <f t="shared" si="34"/>
        <v>9108.75</v>
      </c>
      <c r="H435" s="13">
        <f t="shared" si="33"/>
        <v>104.1</v>
      </c>
      <c r="I435" s="14">
        <f t="shared" si="35"/>
        <v>9212.85</v>
      </c>
      <c r="J435" s="410">
        <f t="shared" ref="J435:J446" si="36">F435*8</f>
        <v>107.2</v>
      </c>
      <c r="L435" s="497"/>
    </row>
    <row r="436" spans="1:12" x14ac:dyDescent="0.2">
      <c r="A436" s="325"/>
      <c r="B436" s="10">
        <v>5</v>
      </c>
      <c r="C436" s="11" t="s">
        <v>620</v>
      </c>
      <c r="D436" s="11" t="s">
        <v>88</v>
      </c>
      <c r="E436" s="123">
        <v>52.05</v>
      </c>
      <c r="F436" s="124">
        <v>13.4</v>
      </c>
      <c r="G436" s="12">
        <f t="shared" si="34"/>
        <v>9108.75</v>
      </c>
      <c r="H436" s="13">
        <f t="shared" si="33"/>
        <v>104.1</v>
      </c>
      <c r="I436" s="14">
        <f t="shared" si="35"/>
        <v>9212.85</v>
      </c>
      <c r="J436" s="410">
        <f t="shared" si="36"/>
        <v>107.2</v>
      </c>
      <c r="L436" s="497"/>
    </row>
    <row r="437" spans="1:12" x14ac:dyDescent="0.2">
      <c r="A437" s="325"/>
      <c r="B437" s="10">
        <v>5</v>
      </c>
      <c r="C437" s="11" t="s">
        <v>621</v>
      </c>
      <c r="D437" s="11" t="s">
        <v>88</v>
      </c>
      <c r="E437" s="123">
        <v>50.84</v>
      </c>
      <c r="F437" s="124">
        <v>8.4</v>
      </c>
      <c r="G437" s="12">
        <f t="shared" si="34"/>
        <v>8897</v>
      </c>
      <c r="H437" s="13">
        <f t="shared" si="33"/>
        <v>101.68</v>
      </c>
      <c r="I437" s="14">
        <f t="shared" si="35"/>
        <v>8998.68</v>
      </c>
      <c r="J437" s="410">
        <f t="shared" si="36"/>
        <v>67.2</v>
      </c>
      <c r="L437" s="497"/>
    </row>
    <row r="438" spans="1:12" x14ac:dyDescent="0.2">
      <c r="A438" s="325"/>
      <c r="B438" s="10">
        <v>5</v>
      </c>
      <c r="C438" s="11" t="s">
        <v>622</v>
      </c>
      <c r="D438" s="11" t="s">
        <v>16</v>
      </c>
      <c r="E438" s="123">
        <v>47.29</v>
      </c>
      <c r="F438" s="124">
        <v>5</v>
      </c>
      <c r="G438" s="12">
        <f t="shared" si="34"/>
        <v>8275.75</v>
      </c>
      <c r="H438" s="13">
        <f t="shared" si="33"/>
        <v>94.58</v>
      </c>
      <c r="I438" s="14">
        <f t="shared" si="35"/>
        <v>8370.33</v>
      </c>
      <c r="J438" s="410">
        <f t="shared" si="36"/>
        <v>40</v>
      </c>
      <c r="L438" s="497"/>
    </row>
    <row r="439" spans="1:12" x14ac:dyDescent="0.2">
      <c r="A439" s="325"/>
      <c r="B439" s="10">
        <v>5</v>
      </c>
      <c r="C439" s="11" t="s">
        <v>623</v>
      </c>
      <c r="D439" s="11" t="s">
        <v>16</v>
      </c>
      <c r="E439" s="123">
        <v>47.91</v>
      </c>
      <c r="F439" s="124">
        <v>8.8000000000000007</v>
      </c>
      <c r="G439" s="12">
        <f t="shared" si="34"/>
        <v>8384.25</v>
      </c>
      <c r="H439" s="13">
        <f t="shared" si="33"/>
        <v>95.82</v>
      </c>
      <c r="I439" s="14">
        <f t="shared" si="35"/>
        <v>8480.07</v>
      </c>
      <c r="J439" s="410">
        <f t="shared" si="36"/>
        <v>70.400000000000006</v>
      </c>
      <c r="L439" s="497"/>
    </row>
    <row r="440" spans="1:12" x14ac:dyDescent="0.2">
      <c r="A440" s="325"/>
      <c r="B440" s="10">
        <v>5</v>
      </c>
      <c r="C440" s="11" t="s">
        <v>456</v>
      </c>
      <c r="D440" s="11" t="s">
        <v>16</v>
      </c>
      <c r="E440" s="123">
        <v>93.97</v>
      </c>
      <c r="F440" s="124">
        <v>9</v>
      </c>
      <c r="G440" s="12">
        <f t="shared" si="34"/>
        <v>16444.75</v>
      </c>
      <c r="H440" s="13">
        <f t="shared" si="33"/>
        <v>187.94</v>
      </c>
      <c r="I440" s="14">
        <f t="shared" si="35"/>
        <v>16632.689999999999</v>
      </c>
      <c r="J440" s="410">
        <f t="shared" si="36"/>
        <v>72</v>
      </c>
      <c r="L440" s="497"/>
    </row>
    <row r="441" spans="1:12" x14ac:dyDescent="0.2">
      <c r="A441" s="325"/>
      <c r="B441" s="10">
        <v>5</v>
      </c>
      <c r="C441" s="11" t="s">
        <v>301</v>
      </c>
      <c r="D441" s="11" t="s">
        <v>88</v>
      </c>
      <c r="E441" s="123">
        <v>8.5500000000000007</v>
      </c>
      <c r="F441" s="124">
        <v>2.8</v>
      </c>
      <c r="G441" s="12">
        <f t="shared" si="34"/>
        <v>1496.25</v>
      </c>
      <c r="H441" s="13">
        <f t="shared" si="33"/>
        <v>17.100000000000001</v>
      </c>
      <c r="I441" s="14">
        <f t="shared" si="35"/>
        <v>1513.35</v>
      </c>
      <c r="J441" s="410">
        <f t="shared" si="36"/>
        <v>22.4</v>
      </c>
      <c r="L441" s="497"/>
    </row>
    <row r="442" spans="1:12" x14ac:dyDescent="0.2">
      <c r="A442" s="325"/>
      <c r="B442" s="10">
        <v>5</v>
      </c>
      <c r="C442" s="11" t="s">
        <v>205</v>
      </c>
      <c r="D442" s="11" t="s">
        <v>16</v>
      </c>
      <c r="E442" s="123">
        <v>2.99</v>
      </c>
      <c r="F442" s="124" t="s">
        <v>8</v>
      </c>
      <c r="G442" s="12">
        <f t="shared" si="34"/>
        <v>523.25</v>
      </c>
      <c r="H442" s="13">
        <f t="shared" si="33"/>
        <v>5.98</v>
      </c>
      <c r="I442" s="14">
        <f t="shared" si="35"/>
        <v>529.23</v>
      </c>
      <c r="J442" s="410"/>
      <c r="L442" s="497"/>
    </row>
    <row r="443" spans="1:12" x14ac:dyDescent="0.2">
      <c r="A443" s="325"/>
      <c r="B443" s="10">
        <v>5</v>
      </c>
      <c r="C443" s="11" t="s">
        <v>624</v>
      </c>
      <c r="D443" s="11" t="s">
        <v>16</v>
      </c>
      <c r="E443" s="123">
        <v>5.13</v>
      </c>
      <c r="F443" s="124" t="s">
        <v>8</v>
      </c>
      <c r="G443" s="12">
        <f t="shared" si="34"/>
        <v>897.75</v>
      </c>
      <c r="H443" s="13">
        <f t="shared" si="33"/>
        <v>10.26</v>
      </c>
      <c r="I443" s="14">
        <f t="shared" si="35"/>
        <v>908.01</v>
      </c>
      <c r="J443" s="410"/>
      <c r="L443" s="497"/>
    </row>
    <row r="444" spans="1:12" x14ac:dyDescent="0.2">
      <c r="A444" s="325"/>
      <c r="B444" s="10">
        <v>5</v>
      </c>
      <c r="C444" s="11" t="s">
        <v>606</v>
      </c>
      <c r="D444" s="11" t="s">
        <v>16</v>
      </c>
      <c r="E444" s="123">
        <v>4.08</v>
      </c>
      <c r="F444" s="124">
        <v>11.96</v>
      </c>
      <c r="G444" s="12">
        <f t="shared" si="34"/>
        <v>714</v>
      </c>
      <c r="H444" s="13">
        <f t="shared" si="33"/>
        <v>8.16</v>
      </c>
      <c r="I444" s="14">
        <f t="shared" si="35"/>
        <v>722.16</v>
      </c>
      <c r="J444" s="410">
        <f t="shared" si="36"/>
        <v>95.68</v>
      </c>
      <c r="L444" s="497"/>
    </row>
    <row r="445" spans="1:12" x14ac:dyDescent="0.2">
      <c r="A445" s="325"/>
      <c r="B445" s="21"/>
      <c r="C445" s="22" t="s">
        <v>560</v>
      </c>
      <c r="D445" s="22" t="s">
        <v>16</v>
      </c>
      <c r="E445" s="148">
        <v>20.09</v>
      </c>
      <c r="F445" s="149">
        <v>3.36</v>
      </c>
      <c r="G445" s="12">
        <f t="shared" si="34"/>
        <v>0</v>
      </c>
      <c r="H445" s="13">
        <f t="shared" si="33"/>
        <v>40.18</v>
      </c>
      <c r="I445" s="14">
        <f t="shared" si="35"/>
        <v>40.18</v>
      </c>
      <c r="J445" s="410">
        <f t="shared" si="36"/>
        <v>26.88</v>
      </c>
      <c r="L445" s="497"/>
    </row>
    <row r="446" spans="1:12" x14ac:dyDescent="0.2">
      <c r="A446" s="325"/>
      <c r="B446" s="10">
        <v>5</v>
      </c>
      <c r="C446" s="11" t="s">
        <v>617</v>
      </c>
      <c r="D446" s="11" t="s">
        <v>88</v>
      </c>
      <c r="E446" s="123">
        <v>9</v>
      </c>
      <c r="F446" s="124">
        <v>1.7</v>
      </c>
      <c r="G446" s="12">
        <f>B446*E446*35</f>
        <v>1575</v>
      </c>
      <c r="H446" s="13">
        <f>E446*2</f>
        <v>18</v>
      </c>
      <c r="I446" s="14">
        <f>SUM(G446:H446)</f>
        <v>1593</v>
      </c>
      <c r="J446" s="410">
        <f t="shared" si="36"/>
        <v>13.6</v>
      </c>
      <c r="L446" s="497"/>
    </row>
    <row r="447" spans="1:12" x14ac:dyDescent="0.2">
      <c r="A447" s="325"/>
      <c r="B447" s="10">
        <v>5</v>
      </c>
      <c r="C447" s="11" t="s">
        <v>15</v>
      </c>
      <c r="D447" s="11" t="s">
        <v>16</v>
      </c>
      <c r="E447" s="123">
        <v>4.4000000000000004</v>
      </c>
      <c r="F447" s="124" t="s">
        <v>8</v>
      </c>
      <c r="G447" s="12">
        <f t="shared" si="34"/>
        <v>770</v>
      </c>
      <c r="H447" s="13">
        <f t="shared" si="33"/>
        <v>8.8000000000000007</v>
      </c>
      <c r="I447" s="14">
        <f t="shared" si="35"/>
        <v>778.8</v>
      </c>
      <c r="J447" s="410"/>
      <c r="L447" s="497"/>
    </row>
    <row r="448" spans="1:12" x14ac:dyDescent="0.2">
      <c r="A448" s="325"/>
      <c r="B448" s="10">
        <v>5</v>
      </c>
      <c r="C448" s="11" t="s">
        <v>625</v>
      </c>
      <c r="D448" s="11" t="s">
        <v>16</v>
      </c>
      <c r="E448" s="123">
        <v>8.19</v>
      </c>
      <c r="F448" s="124" t="s">
        <v>8</v>
      </c>
      <c r="G448" s="12">
        <f t="shared" si="34"/>
        <v>1433.2499999999998</v>
      </c>
      <c r="H448" s="13">
        <f t="shared" si="33"/>
        <v>16.38</v>
      </c>
      <c r="I448" s="14">
        <f t="shared" si="35"/>
        <v>1449.6299999999999</v>
      </c>
      <c r="J448" s="410"/>
      <c r="L448" s="497"/>
    </row>
    <row r="449" spans="1:13" x14ac:dyDescent="0.2">
      <c r="A449" s="325"/>
      <c r="B449" s="10">
        <v>5</v>
      </c>
      <c r="C449" s="11" t="s">
        <v>562</v>
      </c>
      <c r="D449" s="11" t="s">
        <v>16</v>
      </c>
      <c r="E449" s="123">
        <v>9.5299999999999994</v>
      </c>
      <c r="F449" s="124" t="s">
        <v>8</v>
      </c>
      <c r="G449" s="12">
        <f t="shared" si="34"/>
        <v>1667.75</v>
      </c>
      <c r="H449" s="13">
        <f t="shared" si="33"/>
        <v>19.059999999999999</v>
      </c>
      <c r="I449" s="14">
        <f t="shared" si="35"/>
        <v>1686.81</v>
      </c>
      <c r="J449" s="410"/>
      <c r="L449" s="497"/>
    </row>
    <row r="450" spans="1:13" x14ac:dyDescent="0.2">
      <c r="A450" s="325"/>
      <c r="B450" s="10">
        <v>5</v>
      </c>
      <c r="C450" s="11" t="s">
        <v>146</v>
      </c>
      <c r="D450" s="11" t="s">
        <v>16</v>
      </c>
      <c r="E450" s="123">
        <v>2.85</v>
      </c>
      <c r="F450" s="124" t="s">
        <v>8</v>
      </c>
      <c r="G450" s="12">
        <f t="shared" si="34"/>
        <v>498.75</v>
      </c>
      <c r="H450" s="13">
        <f t="shared" si="33"/>
        <v>5.7</v>
      </c>
      <c r="I450" s="14">
        <f t="shared" si="35"/>
        <v>504.45</v>
      </c>
      <c r="J450" s="410"/>
      <c r="L450" s="497"/>
    </row>
    <row r="451" spans="1:13" x14ac:dyDescent="0.2">
      <c r="A451" s="325"/>
      <c r="B451" s="10">
        <v>5</v>
      </c>
      <c r="C451" s="11" t="s">
        <v>205</v>
      </c>
      <c r="D451" s="11" t="s">
        <v>16</v>
      </c>
      <c r="E451" s="123">
        <v>2.85</v>
      </c>
      <c r="F451" s="124" t="s">
        <v>8</v>
      </c>
      <c r="G451" s="12">
        <f t="shared" si="34"/>
        <v>498.75</v>
      </c>
      <c r="H451" s="13">
        <f t="shared" si="33"/>
        <v>5.7</v>
      </c>
      <c r="I451" s="14">
        <f t="shared" si="35"/>
        <v>504.45</v>
      </c>
      <c r="J451" s="410"/>
      <c r="L451" s="497"/>
    </row>
    <row r="452" spans="1:13" x14ac:dyDescent="0.2">
      <c r="A452" s="325"/>
      <c r="B452" s="48"/>
      <c r="C452" s="65" t="s">
        <v>20</v>
      </c>
      <c r="D452" s="23"/>
      <c r="E452" s="81">
        <f>SUM(E433:E451)</f>
        <v>573.41000000000031</v>
      </c>
      <c r="F452" s="82">
        <f>SUM(F433:F451)</f>
        <v>98.22</v>
      </c>
      <c r="G452" s="12"/>
      <c r="I452" s="14"/>
      <c r="J452" s="410"/>
      <c r="L452" s="497"/>
    </row>
    <row r="453" spans="1:13" x14ac:dyDescent="0.2">
      <c r="A453" s="325"/>
      <c r="B453" s="890"/>
      <c r="C453" s="891"/>
      <c r="D453" s="891"/>
      <c r="E453" s="891"/>
      <c r="F453" s="892"/>
      <c r="G453" s="9"/>
      <c r="H453" s="58"/>
      <c r="I453" s="13"/>
      <c r="J453" s="410"/>
      <c r="L453" s="497"/>
    </row>
    <row r="454" spans="1:13" ht="11.25" customHeight="1" x14ac:dyDescent="0.2">
      <c r="A454" s="325"/>
      <c r="B454" s="867" t="s">
        <v>21</v>
      </c>
      <c r="C454" s="868"/>
      <c r="D454" s="868"/>
      <c r="E454" s="868"/>
      <c r="F454" s="869"/>
      <c r="G454" s="9"/>
      <c r="H454" s="58"/>
      <c r="I454" s="13"/>
      <c r="J454" s="410"/>
      <c r="L454" s="497"/>
    </row>
    <row r="455" spans="1:13" x14ac:dyDescent="0.2">
      <c r="A455" s="325"/>
      <c r="B455" s="867" t="s">
        <v>64</v>
      </c>
      <c r="C455" s="868"/>
      <c r="D455" s="868"/>
      <c r="E455" s="868"/>
      <c r="F455" s="869"/>
      <c r="G455" s="12"/>
      <c r="I455" s="14"/>
      <c r="J455" s="410"/>
      <c r="K455" s="15"/>
      <c r="L455" s="497"/>
    </row>
    <row r="456" spans="1:13" s="303" customFormat="1" x14ac:dyDescent="0.2">
      <c r="A456" s="325"/>
      <c r="B456" s="302"/>
      <c r="F456" s="304"/>
      <c r="G456" s="310"/>
      <c r="H456" s="58"/>
      <c r="I456" s="13"/>
      <c r="J456" s="410"/>
      <c r="L456" s="497"/>
      <c r="M456" s="481"/>
    </row>
    <row r="457" spans="1:13" ht="11.25" customHeight="1" x14ac:dyDescent="0.2">
      <c r="A457" s="325"/>
      <c r="B457" s="867" t="s">
        <v>25</v>
      </c>
      <c r="C457" s="868"/>
      <c r="D457" s="868"/>
      <c r="E457" s="868"/>
      <c r="F457" s="869"/>
      <c r="G457" s="9"/>
      <c r="H457" s="58"/>
      <c r="I457" s="13"/>
      <c r="J457" s="410"/>
      <c r="L457" s="497"/>
    </row>
    <row r="458" spans="1:13" ht="11.25" customHeight="1" x14ac:dyDescent="0.2">
      <c r="A458" s="325"/>
      <c r="B458" s="908" t="s">
        <v>332</v>
      </c>
      <c r="C458" s="911"/>
      <c r="D458" s="911"/>
      <c r="E458" s="911"/>
      <c r="F458" s="912"/>
      <c r="G458" s="9"/>
      <c r="H458" s="58"/>
      <c r="I458" s="13"/>
      <c r="J458" s="410"/>
      <c r="L458" s="497"/>
    </row>
    <row r="459" spans="1:13" ht="12" customHeight="1" x14ac:dyDescent="0.2">
      <c r="A459" s="69"/>
      <c r="B459" s="873" t="s">
        <v>419</v>
      </c>
      <c r="C459" s="874"/>
      <c r="D459" s="874"/>
      <c r="E459" s="874"/>
      <c r="F459" s="875"/>
      <c r="G459" s="9"/>
      <c r="H459" s="58"/>
      <c r="I459" s="13"/>
      <c r="J459" s="410"/>
      <c r="L459" s="497"/>
    </row>
    <row r="460" spans="1:13" s="309" customFormat="1" ht="12" customHeight="1" x14ac:dyDescent="0.2">
      <c r="A460" s="318"/>
      <c r="B460" s="28"/>
      <c r="C460" s="28"/>
      <c r="D460" s="28"/>
      <c r="E460" s="28"/>
      <c r="F460" s="28"/>
      <c r="H460" s="29"/>
      <c r="I460" s="30"/>
      <c r="J460" s="409"/>
      <c r="L460" s="496"/>
      <c r="M460" s="480"/>
    </row>
    <row r="461" spans="1:13" s="309" customFormat="1" ht="22.5" x14ac:dyDescent="0.2">
      <c r="A461" s="83"/>
      <c r="B461" s="341" t="s">
        <v>932</v>
      </c>
      <c r="C461" s="165"/>
      <c r="D461" s="165"/>
      <c r="E461" s="165" t="s">
        <v>774</v>
      </c>
      <c r="F461" s="342" t="s">
        <v>415</v>
      </c>
      <c r="H461" s="32"/>
      <c r="I461" s="32"/>
      <c r="J461" s="409"/>
      <c r="L461" s="496"/>
      <c r="M461" s="480"/>
    </row>
    <row r="462" spans="1:13" s="309" customFormat="1" ht="33.75" x14ac:dyDescent="0.2">
      <c r="A462" s="324"/>
      <c r="B462" s="125">
        <f>75*35</f>
        <v>2625</v>
      </c>
      <c r="C462" s="66" t="s">
        <v>936</v>
      </c>
      <c r="D462" s="66" t="s">
        <v>879</v>
      </c>
      <c r="E462" s="380">
        <v>0.6</v>
      </c>
      <c r="F462" s="441">
        <f>E462*B462</f>
        <v>1575</v>
      </c>
      <c r="G462" s="324"/>
      <c r="H462" s="324"/>
      <c r="I462" s="324"/>
      <c r="J462" s="324"/>
      <c r="L462" s="496"/>
      <c r="M462" s="480"/>
    </row>
    <row r="463" spans="1:13" s="309" customFormat="1" ht="22.5" x14ac:dyDescent="0.2">
      <c r="A463" s="326"/>
      <c r="B463" s="343">
        <f>25*35</f>
        <v>875</v>
      </c>
      <c r="C463" s="333" t="s">
        <v>880</v>
      </c>
      <c r="D463" s="333" t="s">
        <v>879</v>
      </c>
      <c r="E463" s="380">
        <v>0.6</v>
      </c>
      <c r="F463" s="441">
        <f>E463*B463</f>
        <v>525</v>
      </c>
      <c r="H463" s="29"/>
      <c r="I463" s="30"/>
      <c r="J463" s="409"/>
      <c r="L463" s="496"/>
      <c r="M463" s="480"/>
    </row>
    <row r="464" spans="1:13" s="309" customFormat="1" ht="22.5" x14ac:dyDescent="0.2">
      <c r="A464" s="326"/>
      <c r="B464" s="343">
        <f>85 *5 *35</f>
        <v>14875</v>
      </c>
      <c r="C464" s="333" t="s">
        <v>881</v>
      </c>
      <c r="D464" s="333" t="s">
        <v>882</v>
      </c>
      <c r="E464" s="380">
        <v>0.6</v>
      </c>
      <c r="F464" s="441">
        <f t="shared" ref="F464" si="37">E464*B464</f>
        <v>8925</v>
      </c>
      <c r="H464" s="29"/>
      <c r="I464" s="30"/>
      <c r="J464" s="409"/>
      <c r="L464" s="496"/>
      <c r="M464" s="480"/>
    </row>
    <row r="465" spans="1:13" s="309" customFormat="1" x14ac:dyDescent="0.2">
      <c r="A465" s="326"/>
      <c r="B465" s="166" t="s">
        <v>417</v>
      </c>
      <c r="C465" s="167"/>
      <c r="D465" s="167"/>
      <c r="E465" s="443"/>
      <c r="F465" s="444">
        <f>SUM(F462:F464)</f>
        <v>11025</v>
      </c>
      <c r="H465" s="29"/>
      <c r="I465" s="30"/>
      <c r="J465" s="409"/>
      <c r="L465" s="496"/>
      <c r="M465" s="487">
        <f>F465</f>
        <v>11025</v>
      </c>
    </row>
    <row r="466" spans="1:13" s="309" customFormat="1" ht="12" customHeight="1" x14ac:dyDescent="0.2">
      <c r="A466" s="318"/>
      <c r="B466" s="28"/>
      <c r="C466" s="28"/>
      <c r="D466" s="28"/>
      <c r="E466" s="28"/>
      <c r="F466" s="28"/>
      <c r="H466" s="29"/>
      <c r="I466" s="30"/>
      <c r="J466" s="409"/>
      <c r="L466" s="496"/>
      <c r="M466" s="480"/>
    </row>
    <row r="467" spans="1:13" s="309" customFormat="1" ht="12" customHeight="1" x14ac:dyDescent="0.2">
      <c r="A467" s="318"/>
      <c r="B467" s="28"/>
      <c r="C467" s="28"/>
      <c r="D467" s="28"/>
      <c r="E467" s="28"/>
      <c r="F467" s="28"/>
      <c r="H467" s="29"/>
      <c r="I467" s="30"/>
      <c r="J467" s="409"/>
      <c r="L467" s="496"/>
      <c r="M467" s="480"/>
    </row>
    <row r="468" spans="1:13" s="26" customFormat="1" ht="12" customHeight="1" x14ac:dyDescent="0.2">
      <c r="A468" s="318"/>
      <c r="B468" s="28"/>
      <c r="C468" s="28"/>
      <c r="D468" s="28"/>
      <c r="E468" s="28"/>
      <c r="F468" s="28"/>
      <c r="H468" s="29"/>
      <c r="I468" s="30"/>
      <c r="J468" s="409"/>
      <c r="L468" s="496"/>
      <c r="M468" s="480"/>
    </row>
    <row r="469" spans="1:13" s="26" customFormat="1" x14ac:dyDescent="0.2">
      <c r="A469" s="318"/>
      <c r="B469" s="1"/>
      <c r="C469" s="1"/>
      <c r="D469" s="1"/>
      <c r="E469" s="77"/>
      <c r="F469" s="77"/>
      <c r="G469" s="78"/>
      <c r="H469" s="29"/>
      <c r="I469" s="30"/>
      <c r="J469" s="409"/>
      <c r="L469" s="496"/>
      <c r="M469" s="480"/>
    </row>
    <row r="470" spans="1:13" ht="33.75" customHeight="1" x14ac:dyDescent="0.2">
      <c r="A470" s="6"/>
      <c r="B470" s="7" t="s">
        <v>741</v>
      </c>
      <c r="C470" s="888" t="s">
        <v>913</v>
      </c>
      <c r="D470" s="888"/>
      <c r="E470" s="888"/>
      <c r="F470" s="889"/>
      <c r="G470" s="9"/>
      <c r="H470" s="58"/>
      <c r="I470" s="13"/>
      <c r="J470" s="410"/>
      <c r="L470" s="497"/>
    </row>
    <row r="471" spans="1:13" x14ac:dyDescent="0.2">
      <c r="A471" s="325"/>
      <c r="B471" s="21"/>
      <c r="C471" s="59" t="s">
        <v>626</v>
      </c>
      <c r="D471" s="22" t="s">
        <v>8</v>
      </c>
      <c r="E471" s="4" t="s">
        <v>8</v>
      </c>
      <c r="F471" s="149" t="s">
        <v>8</v>
      </c>
      <c r="G471" s="12"/>
      <c r="I471" s="14"/>
      <c r="J471" s="410"/>
      <c r="L471" s="497"/>
    </row>
    <row r="472" spans="1:13" x14ac:dyDescent="0.2">
      <c r="A472" s="325"/>
      <c r="B472" s="21"/>
      <c r="C472" s="22" t="s">
        <v>594</v>
      </c>
      <c r="D472" s="22" t="s">
        <v>16</v>
      </c>
      <c r="E472" s="4">
        <v>33.479999999999997</v>
      </c>
      <c r="F472" s="149">
        <v>0.7</v>
      </c>
      <c r="G472" s="12">
        <f>B472*E472*35</f>
        <v>0</v>
      </c>
      <c r="H472" s="13">
        <f t="shared" ref="H472:H503" si="38">E472*2</f>
        <v>66.959999999999994</v>
      </c>
      <c r="I472" s="14">
        <f>SUM(G472:H472)</f>
        <v>66.959999999999994</v>
      </c>
      <c r="J472" s="410">
        <f>F472*8</f>
        <v>5.6</v>
      </c>
      <c r="K472" s="15">
        <f>SUM(I472:J503)</f>
        <v>182145.51999999996</v>
      </c>
      <c r="L472" s="496">
        <f>K472*J$905</f>
        <v>11604.835659686547</v>
      </c>
    </row>
    <row r="473" spans="1:13" ht="22.5" x14ac:dyDescent="0.2">
      <c r="A473" s="325"/>
      <c r="B473" s="21"/>
      <c r="C473" s="22" t="s">
        <v>596</v>
      </c>
      <c r="D473" s="22" t="s">
        <v>627</v>
      </c>
      <c r="E473" s="4">
        <v>24.27</v>
      </c>
      <c r="F473" s="149">
        <v>2.56</v>
      </c>
      <c r="G473" s="12">
        <f t="shared" ref="G473:G503" si="39">B473*E473*35</f>
        <v>0</v>
      </c>
      <c r="H473" s="13">
        <f t="shared" si="38"/>
        <v>48.54</v>
      </c>
      <c r="I473" s="14">
        <f t="shared" ref="I473:I503" si="40">SUM(G473:H473)</f>
        <v>48.54</v>
      </c>
      <c r="J473" s="410">
        <f t="shared" ref="J473:J502" si="41">F473*8</f>
        <v>20.48</v>
      </c>
      <c r="L473" s="497"/>
    </row>
    <row r="474" spans="1:13" x14ac:dyDescent="0.2">
      <c r="A474" s="325"/>
      <c r="B474" s="21"/>
      <c r="C474" s="59" t="s">
        <v>597</v>
      </c>
      <c r="D474" s="22" t="s">
        <v>8</v>
      </c>
      <c r="E474" s="4" t="s">
        <v>8</v>
      </c>
      <c r="F474" s="149" t="s">
        <v>8</v>
      </c>
      <c r="G474" s="12"/>
      <c r="I474" s="14"/>
      <c r="J474" s="410"/>
      <c r="L474" s="497"/>
    </row>
    <row r="475" spans="1:13" x14ac:dyDescent="0.2">
      <c r="A475" s="325"/>
      <c r="B475" s="10">
        <v>5</v>
      </c>
      <c r="C475" s="11" t="s">
        <v>628</v>
      </c>
      <c r="D475" s="11" t="s">
        <v>88</v>
      </c>
      <c r="E475" s="187">
        <v>38.159999999999997</v>
      </c>
      <c r="F475" s="124">
        <v>13.74</v>
      </c>
      <c r="G475" s="12">
        <f t="shared" si="39"/>
        <v>6677.9999999999991</v>
      </c>
      <c r="H475" s="13">
        <f t="shared" si="38"/>
        <v>76.319999999999993</v>
      </c>
      <c r="I475" s="14">
        <f t="shared" si="40"/>
        <v>6754.3199999999988</v>
      </c>
      <c r="J475" s="410">
        <f t="shared" si="41"/>
        <v>109.92</v>
      </c>
      <c r="L475" s="497"/>
    </row>
    <row r="476" spans="1:13" x14ac:dyDescent="0.2">
      <c r="A476" s="325"/>
      <c r="B476" s="10">
        <v>5</v>
      </c>
      <c r="C476" s="11" t="s">
        <v>629</v>
      </c>
      <c r="D476" s="11" t="s">
        <v>630</v>
      </c>
      <c r="E476" s="187">
        <v>17.7</v>
      </c>
      <c r="F476" s="124"/>
      <c r="G476" s="12">
        <f t="shared" si="39"/>
        <v>3097.5</v>
      </c>
      <c r="H476" s="13">
        <f t="shared" si="38"/>
        <v>35.4</v>
      </c>
      <c r="I476" s="14">
        <f t="shared" si="40"/>
        <v>3132.9</v>
      </c>
      <c r="J476" s="410"/>
      <c r="L476" s="497"/>
    </row>
    <row r="477" spans="1:13" ht="22.5" x14ac:dyDescent="0.2">
      <c r="A477" s="325"/>
      <c r="B477" s="10">
        <v>5</v>
      </c>
      <c r="C477" s="11" t="s">
        <v>631</v>
      </c>
      <c r="D477" s="11" t="s">
        <v>16</v>
      </c>
      <c r="E477" s="187">
        <v>11.48</v>
      </c>
      <c r="F477" s="124">
        <v>0.82</v>
      </c>
      <c r="G477" s="12">
        <f t="shared" si="39"/>
        <v>2009.0000000000002</v>
      </c>
      <c r="H477" s="13">
        <f t="shared" si="38"/>
        <v>22.96</v>
      </c>
      <c r="I477" s="14">
        <f t="shared" si="40"/>
        <v>2031.9600000000003</v>
      </c>
      <c r="J477" s="410">
        <f t="shared" si="41"/>
        <v>6.56</v>
      </c>
      <c r="L477" s="497"/>
    </row>
    <row r="478" spans="1:13" x14ac:dyDescent="0.2">
      <c r="A478" s="325"/>
      <c r="B478" s="10">
        <v>5</v>
      </c>
      <c r="C478" s="11" t="s">
        <v>632</v>
      </c>
      <c r="D478" s="11" t="s">
        <v>88</v>
      </c>
      <c r="E478" s="187">
        <v>57.35</v>
      </c>
      <c r="F478" s="124">
        <v>13.74</v>
      </c>
      <c r="G478" s="12">
        <f t="shared" si="39"/>
        <v>10036.25</v>
      </c>
      <c r="H478" s="13">
        <f t="shared" si="38"/>
        <v>114.7</v>
      </c>
      <c r="I478" s="14">
        <f t="shared" si="40"/>
        <v>10150.950000000001</v>
      </c>
      <c r="J478" s="410">
        <f t="shared" si="41"/>
        <v>109.92</v>
      </c>
      <c r="L478" s="497"/>
    </row>
    <row r="479" spans="1:13" x14ac:dyDescent="0.2">
      <c r="A479" s="325"/>
      <c r="B479" s="10">
        <v>5</v>
      </c>
      <c r="C479" s="11" t="s">
        <v>633</v>
      </c>
      <c r="D479" s="11" t="s">
        <v>630</v>
      </c>
      <c r="E479" s="187">
        <v>17.579999999999998</v>
      </c>
      <c r="F479" s="124">
        <v>1.57</v>
      </c>
      <c r="G479" s="12">
        <f t="shared" si="39"/>
        <v>3076.4999999999995</v>
      </c>
      <c r="H479" s="13">
        <f t="shared" si="38"/>
        <v>35.159999999999997</v>
      </c>
      <c r="I479" s="14">
        <f t="shared" si="40"/>
        <v>3111.6599999999994</v>
      </c>
      <c r="J479" s="410">
        <f t="shared" si="41"/>
        <v>12.56</v>
      </c>
      <c r="L479" s="497"/>
    </row>
    <row r="480" spans="1:13" x14ac:dyDescent="0.2">
      <c r="A480" s="325"/>
      <c r="B480" s="10">
        <v>5</v>
      </c>
      <c r="C480" s="11" t="s">
        <v>634</v>
      </c>
      <c r="D480" s="11" t="s">
        <v>16</v>
      </c>
      <c r="E480" s="187">
        <v>16.670000000000002</v>
      </c>
      <c r="F480" s="124">
        <v>0.86</v>
      </c>
      <c r="G480" s="12">
        <f t="shared" si="39"/>
        <v>2917.2500000000005</v>
      </c>
      <c r="H480" s="13">
        <f t="shared" si="38"/>
        <v>33.340000000000003</v>
      </c>
      <c r="I480" s="14">
        <f t="shared" si="40"/>
        <v>2950.5900000000006</v>
      </c>
      <c r="J480" s="410">
        <f t="shared" si="41"/>
        <v>6.88</v>
      </c>
      <c r="L480" s="497"/>
    </row>
    <row r="481" spans="1:12" x14ac:dyDescent="0.2">
      <c r="A481" s="325"/>
      <c r="B481" s="10">
        <v>5</v>
      </c>
      <c r="C481" s="11" t="s">
        <v>635</v>
      </c>
      <c r="D481" s="11" t="s">
        <v>88</v>
      </c>
      <c r="E481" s="187">
        <v>57.35</v>
      </c>
      <c r="F481" s="124">
        <v>13.74</v>
      </c>
      <c r="G481" s="12">
        <f t="shared" si="39"/>
        <v>10036.25</v>
      </c>
      <c r="H481" s="13">
        <f t="shared" si="38"/>
        <v>114.7</v>
      </c>
      <c r="I481" s="14">
        <f t="shared" si="40"/>
        <v>10150.950000000001</v>
      </c>
      <c r="J481" s="410">
        <f t="shared" si="41"/>
        <v>109.92</v>
      </c>
      <c r="L481" s="497"/>
    </row>
    <row r="482" spans="1:12" x14ac:dyDescent="0.2">
      <c r="A482" s="325"/>
      <c r="B482" s="10">
        <v>5</v>
      </c>
      <c r="C482" s="11" t="s">
        <v>636</v>
      </c>
      <c r="D482" s="11" t="s">
        <v>630</v>
      </c>
      <c r="E482" s="187">
        <v>18.489999999999998</v>
      </c>
      <c r="F482" s="124">
        <v>0.56999999999999995</v>
      </c>
      <c r="G482" s="12">
        <f t="shared" si="39"/>
        <v>3235.7499999999995</v>
      </c>
      <c r="H482" s="13">
        <f t="shared" si="38"/>
        <v>36.979999999999997</v>
      </c>
      <c r="I482" s="14">
        <f t="shared" si="40"/>
        <v>3272.7299999999996</v>
      </c>
      <c r="J482" s="410">
        <f t="shared" si="41"/>
        <v>4.5599999999999996</v>
      </c>
      <c r="L482" s="497"/>
    </row>
    <row r="483" spans="1:12" x14ac:dyDescent="0.2">
      <c r="A483" s="325"/>
      <c r="B483" s="10">
        <v>5</v>
      </c>
      <c r="C483" s="11" t="s">
        <v>637</v>
      </c>
      <c r="D483" s="11" t="s">
        <v>16</v>
      </c>
      <c r="E483" s="187">
        <v>16.670000000000002</v>
      </c>
      <c r="F483" s="124">
        <v>0.86</v>
      </c>
      <c r="G483" s="12">
        <f t="shared" si="39"/>
        <v>2917.2500000000005</v>
      </c>
      <c r="H483" s="13">
        <f t="shared" si="38"/>
        <v>33.340000000000003</v>
      </c>
      <c r="I483" s="14">
        <f t="shared" si="40"/>
        <v>2950.5900000000006</v>
      </c>
      <c r="J483" s="410">
        <f t="shared" si="41"/>
        <v>6.88</v>
      </c>
      <c r="L483" s="497"/>
    </row>
    <row r="484" spans="1:12" x14ac:dyDescent="0.2">
      <c r="A484" s="325"/>
      <c r="B484" s="10">
        <v>5</v>
      </c>
      <c r="C484" s="11" t="s">
        <v>638</v>
      </c>
      <c r="D484" s="11" t="s">
        <v>88</v>
      </c>
      <c r="E484" s="187">
        <v>57.35</v>
      </c>
      <c r="F484" s="124">
        <v>13.74</v>
      </c>
      <c r="G484" s="12">
        <f t="shared" si="39"/>
        <v>10036.25</v>
      </c>
      <c r="H484" s="13">
        <f t="shared" si="38"/>
        <v>114.7</v>
      </c>
      <c r="I484" s="14">
        <f t="shared" si="40"/>
        <v>10150.950000000001</v>
      </c>
      <c r="J484" s="410">
        <f t="shared" si="41"/>
        <v>109.92</v>
      </c>
      <c r="L484" s="497"/>
    </row>
    <row r="485" spans="1:12" x14ac:dyDescent="0.2">
      <c r="A485" s="325"/>
      <c r="B485" s="10">
        <v>5</v>
      </c>
      <c r="C485" s="11" t="s">
        <v>639</v>
      </c>
      <c r="D485" s="11" t="s">
        <v>630</v>
      </c>
      <c r="E485" s="187">
        <v>18.489999999999998</v>
      </c>
      <c r="F485" s="124">
        <v>0.86</v>
      </c>
      <c r="G485" s="12">
        <f t="shared" si="39"/>
        <v>3235.7499999999995</v>
      </c>
      <c r="H485" s="13">
        <f t="shared" si="38"/>
        <v>36.979999999999997</v>
      </c>
      <c r="I485" s="14">
        <f t="shared" si="40"/>
        <v>3272.7299999999996</v>
      </c>
      <c r="J485" s="410">
        <f t="shared" si="41"/>
        <v>6.88</v>
      </c>
      <c r="L485" s="497"/>
    </row>
    <row r="486" spans="1:12" x14ac:dyDescent="0.2">
      <c r="A486" s="325"/>
      <c r="B486" s="10">
        <v>5</v>
      </c>
      <c r="C486" s="11" t="s">
        <v>640</v>
      </c>
      <c r="D486" s="11" t="s">
        <v>16</v>
      </c>
      <c r="E486" s="187">
        <v>16.670000000000002</v>
      </c>
      <c r="F486" s="124">
        <v>0.86</v>
      </c>
      <c r="G486" s="12">
        <f t="shared" si="39"/>
        <v>2917.2500000000005</v>
      </c>
      <c r="H486" s="13">
        <f t="shared" si="38"/>
        <v>33.340000000000003</v>
      </c>
      <c r="I486" s="14">
        <f t="shared" si="40"/>
        <v>2950.5900000000006</v>
      </c>
      <c r="J486" s="410">
        <f t="shared" si="41"/>
        <v>6.88</v>
      </c>
      <c r="L486" s="497"/>
    </row>
    <row r="487" spans="1:12" x14ac:dyDescent="0.2">
      <c r="A487" s="325"/>
      <c r="B487" s="21"/>
      <c r="C487" s="22" t="s">
        <v>601</v>
      </c>
      <c r="D487" s="22" t="s">
        <v>16</v>
      </c>
      <c r="E487" s="4">
        <v>36.82</v>
      </c>
      <c r="F487" s="149">
        <v>4.7300000000000004</v>
      </c>
      <c r="G487" s="12">
        <f t="shared" si="39"/>
        <v>0</v>
      </c>
      <c r="H487" s="13">
        <f t="shared" si="38"/>
        <v>73.64</v>
      </c>
      <c r="I487" s="14">
        <f t="shared" si="40"/>
        <v>73.64</v>
      </c>
      <c r="J487" s="410">
        <f t="shared" si="41"/>
        <v>37.840000000000003</v>
      </c>
      <c r="L487" s="497"/>
    </row>
    <row r="488" spans="1:12" x14ac:dyDescent="0.2">
      <c r="A488" s="325"/>
      <c r="B488" s="21"/>
      <c r="C488" s="22" t="s">
        <v>641</v>
      </c>
      <c r="D488" s="22" t="s">
        <v>16</v>
      </c>
      <c r="E488" s="4">
        <v>6.12</v>
      </c>
      <c r="F488" s="149">
        <v>2.4500000000000002</v>
      </c>
      <c r="G488" s="12">
        <f t="shared" si="39"/>
        <v>0</v>
      </c>
      <c r="H488" s="13">
        <f t="shared" si="38"/>
        <v>12.24</v>
      </c>
      <c r="I488" s="14">
        <f t="shared" si="40"/>
        <v>12.24</v>
      </c>
      <c r="J488" s="410">
        <f t="shared" si="41"/>
        <v>19.600000000000001</v>
      </c>
      <c r="L488" s="497"/>
    </row>
    <row r="489" spans="1:12" x14ac:dyDescent="0.2">
      <c r="A489" s="325"/>
      <c r="B489" s="21"/>
      <c r="C489" s="22" t="s">
        <v>642</v>
      </c>
      <c r="D489" s="22" t="s">
        <v>16</v>
      </c>
      <c r="E489" s="4">
        <v>5.58</v>
      </c>
      <c r="F489" s="149">
        <v>0.76</v>
      </c>
      <c r="G489" s="12">
        <f t="shared" si="39"/>
        <v>0</v>
      </c>
      <c r="H489" s="13">
        <f t="shared" si="38"/>
        <v>11.16</v>
      </c>
      <c r="I489" s="14">
        <f t="shared" si="40"/>
        <v>11.16</v>
      </c>
      <c r="J489" s="410">
        <f t="shared" si="41"/>
        <v>6.08</v>
      </c>
      <c r="L489" s="497"/>
    </row>
    <row r="490" spans="1:12" x14ac:dyDescent="0.2">
      <c r="A490" s="325"/>
      <c r="B490" s="10">
        <v>5</v>
      </c>
      <c r="C490" s="11" t="s">
        <v>15</v>
      </c>
      <c r="D490" s="11" t="s">
        <v>16</v>
      </c>
      <c r="E490" s="187">
        <v>6.5</v>
      </c>
      <c r="F490" s="124"/>
      <c r="G490" s="12">
        <f t="shared" si="39"/>
        <v>1137.5</v>
      </c>
      <c r="H490" s="13">
        <f t="shared" si="38"/>
        <v>13</v>
      </c>
      <c r="I490" s="14">
        <f t="shared" si="40"/>
        <v>1150.5</v>
      </c>
      <c r="J490" s="410">
        <f t="shared" si="41"/>
        <v>0</v>
      </c>
      <c r="L490" s="497"/>
    </row>
    <row r="491" spans="1:12" x14ac:dyDescent="0.2">
      <c r="A491" s="325"/>
      <c r="B491" s="10">
        <v>5</v>
      </c>
      <c r="C491" s="11" t="s">
        <v>643</v>
      </c>
      <c r="D491" s="11" t="s">
        <v>630</v>
      </c>
      <c r="E491" s="187">
        <v>8.64</v>
      </c>
      <c r="F491" s="124">
        <v>1.52</v>
      </c>
      <c r="G491" s="12">
        <f t="shared" si="39"/>
        <v>1512</v>
      </c>
      <c r="H491" s="13">
        <f t="shared" si="38"/>
        <v>17.28</v>
      </c>
      <c r="I491" s="14">
        <f t="shared" si="40"/>
        <v>1529.28</v>
      </c>
      <c r="J491" s="410">
        <f t="shared" si="41"/>
        <v>12.16</v>
      </c>
      <c r="L491" s="497"/>
    </row>
    <row r="492" spans="1:12" x14ac:dyDescent="0.2">
      <c r="A492" s="325"/>
      <c r="B492" s="10">
        <v>5</v>
      </c>
      <c r="C492" s="11" t="s">
        <v>644</v>
      </c>
      <c r="D492" s="11" t="s">
        <v>630</v>
      </c>
      <c r="E492" s="187">
        <v>8</v>
      </c>
      <c r="F492" s="124">
        <v>2.29</v>
      </c>
      <c r="G492" s="12">
        <f t="shared" si="39"/>
        <v>1400</v>
      </c>
      <c r="H492" s="13">
        <f t="shared" si="38"/>
        <v>16</v>
      </c>
      <c r="I492" s="14">
        <f t="shared" si="40"/>
        <v>1416</v>
      </c>
      <c r="J492" s="410">
        <f t="shared" si="41"/>
        <v>18.32</v>
      </c>
      <c r="L492" s="497"/>
    </row>
    <row r="493" spans="1:12" x14ac:dyDescent="0.2">
      <c r="A493" s="325"/>
      <c r="B493" s="10">
        <v>5</v>
      </c>
      <c r="C493" s="11" t="s">
        <v>205</v>
      </c>
      <c r="D493" s="11" t="s">
        <v>16</v>
      </c>
      <c r="E493" s="187">
        <v>4.05</v>
      </c>
      <c r="F493" s="124" t="s">
        <v>8</v>
      </c>
      <c r="G493" s="12">
        <f t="shared" si="39"/>
        <v>708.75</v>
      </c>
      <c r="H493" s="13">
        <f t="shared" si="38"/>
        <v>8.1</v>
      </c>
      <c r="I493" s="14">
        <f t="shared" si="40"/>
        <v>716.85</v>
      </c>
      <c r="J493" s="410"/>
      <c r="L493" s="497"/>
    </row>
    <row r="494" spans="1:12" x14ac:dyDescent="0.2">
      <c r="A494" s="325"/>
      <c r="B494" s="10">
        <v>5</v>
      </c>
      <c r="C494" s="11" t="s">
        <v>645</v>
      </c>
      <c r="D494" s="11" t="s">
        <v>88</v>
      </c>
      <c r="E494" s="187">
        <v>13.57</v>
      </c>
      <c r="F494" s="124">
        <v>6.13</v>
      </c>
      <c r="G494" s="12">
        <f t="shared" si="39"/>
        <v>2374.75</v>
      </c>
      <c r="H494" s="13">
        <f t="shared" si="38"/>
        <v>27.14</v>
      </c>
      <c r="I494" s="14">
        <f t="shared" si="40"/>
        <v>2401.89</v>
      </c>
      <c r="J494" s="410">
        <f t="shared" si="41"/>
        <v>49.04</v>
      </c>
      <c r="L494" s="497"/>
    </row>
    <row r="495" spans="1:12" x14ac:dyDescent="0.2">
      <c r="A495" s="325"/>
      <c r="B495" s="10">
        <v>5</v>
      </c>
      <c r="C495" s="11" t="s">
        <v>117</v>
      </c>
      <c r="D495" s="11" t="s">
        <v>630</v>
      </c>
      <c r="E495" s="187">
        <v>127.59</v>
      </c>
      <c r="F495" s="124">
        <v>14.92</v>
      </c>
      <c r="G495" s="12">
        <f t="shared" si="39"/>
        <v>22328.25</v>
      </c>
      <c r="H495" s="13">
        <f t="shared" si="38"/>
        <v>255.18</v>
      </c>
      <c r="I495" s="14">
        <f t="shared" si="40"/>
        <v>22583.43</v>
      </c>
      <c r="J495" s="410">
        <f t="shared" si="41"/>
        <v>119.36</v>
      </c>
      <c r="L495" s="497"/>
    </row>
    <row r="496" spans="1:12" x14ac:dyDescent="0.2">
      <c r="A496" s="325"/>
      <c r="B496" s="34">
        <v>5</v>
      </c>
      <c r="C496" s="35" t="s">
        <v>646</v>
      </c>
      <c r="D496" s="35" t="s">
        <v>88</v>
      </c>
      <c r="E496" s="188">
        <v>97.19</v>
      </c>
      <c r="F496" s="80">
        <v>17</v>
      </c>
      <c r="G496" s="12">
        <f t="shared" si="39"/>
        <v>17008.25</v>
      </c>
      <c r="H496" s="13">
        <f t="shared" si="38"/>
        <v>194.38</v>
      </c>
      <c r="I496" s="14">
        <f t="shared" si="40"/>
        <v>17202.63</v>
      </c>
      <c r="J496" s="410">
        <f t="shared" si="41"/>
        <v>136</v>
      </c>
      <c r="L496" s="497"/>
    </row>
    <row r="497" spans="1:13" x14ac:dyDescent="0.2">
      <c r="A497" s="325"/>
      <c r="B497" s="10">
        <v>5</v>
      </c>
      <c r="C497" s="11" t="s">
        <v>647</v>
      </c>
      <c r="D497" s="11" t="s">
        <v>630</v>
      </c>
      <c r="E497" s="187">
        <v>2</v>
      </c>
      <c r="F497" s="124">
        <v>4</v>
      </c>
      <c r="G497" s="12">
        <f t="shared" si="39"/>
        <v>350</v>
      </c>
      <c r="H497" s="13">
        <f t="shared" si="38"/>
        <v>4</v>
      </c>
      <c r="I497" s="14">
        <f t="shared" si="40"/>
        <v>354</v>
      </c>
      <c r="J497" s="410">
        <f t="shared" si="41"/>
        <v>32</v>
      </c>
      <c r="L497" s="497"/>
    </row>
    <row r="498" spans="1:13" x14ac:dyDescent="0.2">
      <c r="A498" s="325"/>
      <c r="B498" s="21"/>
      <c r="C498" s="59" t="s">
        <v>648</v>
      </c>
      <c r="D498" s="22" t="s">
        <v>8</v>
      </c>
      <c r="E498" s="4" t="s">
        <v>8</v>
      </c>
      <c r="F498" s="149" t="s">
        <v>8</v>
      </c>
      <c r="G498" s="12"/>
      <c r="I498" s="14"/>
      <c r="J498" s="410"/>
      <c r="L498" s="497"/>
    </row>
    <row r="499" spans="1:13" x14ac:dyDescent="0.2">
      <c r="A499" s="325"/>
      <c r="B499" s="10">
        <v>5</v>
      </c>
      <c r="C499" s="11" t="s">
        <v>649</v>
      </c>
      <c r="D499" s="11" t="s">
        <v>630</v>
      </c>
      <c r="E499" s="187">
        <v>90.12</v>
      </c>
      <c r="F499" s="124">
        <v>3.71</v>
      </c>
      <c r="G499" s="12">
        <f t="shared" si="39"/>
        <v>15771</v>
      </c>
      <c r="H499" s="13">
        <f t="shared" si="38"/>
        <v>180.24</v>
      </c>
      <c r="I499" s="14">
        <f t="shared" si="40"/>
        <v>15951.24</v>
      </c>
      <c r="J499" s="410">
        <f t="shared" si="41"/>
        <v>29.68</v>
      </c>
      <c r="L499" s="497"/>
    </row>
    <row r="500" spans="1:13" x14ac:dyDescent="0.2">
      <c r="A500" s="325"/>
      <c r="B500" s="10">
        <v>5</v>
      </c>
      <c r="C500" s="11" t="s">
        <v>650</v>
      </c>
      <c r="D500" s="11" t="s">
        <v>630</v>
      </c>
      <c r="E500" s="187">
        <v>92.64</v>
      </c>
      <c r="F500" s="124">
        <v>3.71</v>
      </c>
      <c r="G500" s="12">
        <f t="shared" si="39"/>
        <v>16212</v>
      </c>
      <c r="H500" s="13">
        <f t="shared" si="38"/>
        <v>185.28</v>
      </c>
      <c r="I500" s="14">
        <f t="shared" si="40"/>
        <v>16397.28</v>
      </c>
      <c r="J500" s="410">
        <f t="shared" si="41"/>
        <v>29.68</v>
      </c>
      <c r="L500" s="497"/>
    </row>
    <row r="501" spans="1:13" x14ac:dyDescent="0.2">
      <c r="A501" s="325"/>
      <c r="B501" s="10">
        <v>5</v>
      </c>
      <c r="C501" s="11" t="s">
        <v>651</v>
      </c>
      <c r="D501" s="11" t="s">
        <v>630</v>
      </c>
      <c r="E501" s="187">
        <v>92.64</v>
      </c>
      <c r="F501" s="124">
        <v>6.92</v>
      </c>
      <c r="G501" s="12">
        <f t="shared" si="39"/>
        <v>16212</v>
      </c>
      <c r="H501" s="13">
        <f t="shared" si="38"/>
        <v>185.28</v>
      </c>
      <c r="I501" s="14">
        <f t="shared" si="40"/>
        <v>16397.28</v>
      </c>
      <c r="J501" s="410">
        <f t="shared" si="41"/>
        <v>55.36</v>
      </c>
      <c r="L501" s="497"/>
    </row>
    <row r="502" spans="1:13" x14ac:dyDescent="0.2">
      <c r="A502" s="325"/>
      <c r="B502" s="10">
        <v>5</v>
      </c>
      <c r="C502" s="11" t="s">
        <v>652</v>
      </c>
      <c r="D502" s="11" t="s">
        <v>630</v>
      </c>
      <c r="E502" s="187">
        <v>100.88</v>
      </c>
      <c r="F502" s="124">
        <v>3.75</v>
      </c>
      <c r="G502" s="12">
        <f t="shared" si="39"/>
        <v>17654</v>
      </c>
      <c r="H502" s="13">
        <f t="shared" si="38"/>
        <v>201.76</v>
      </c>
      <c r="I502" s="14">
        <f t="shared" si="40"/>
        <v>17855.759999999998</v>
      </c>
      <c r="J502" s="410">
        <f t="shared" si="41"/>
        <v>30</v>
      </c>
      <c r="L502" s="497"/>
    </row>
    <row r="503" spans="1:13" x14ac:dyDescent="0.2">
      <c r="A503" s="325"/>
      <c r="B503" s="10">
        <v>5</v>
      </c>
      <c r="C503" s="11" t="s">
        <v>149</v>
      </c>
      <c r="D503" s="11" t="s">
        <v>16</v>
      </c>
      <c r="E503" s="187">
        <v>33.92</v>
      </c>
      <c r="F503" s="124" t="s">
        <v>8</v>
      </c>
      <c r="G503" s="12">
        <f t="shared" si="39"/>
        <v>5936.0000000000009</v>
      </c>
      <c r="H503" s="13">
        <f t="shared" si="38"/>
        <v>67.84</v>
      </c>
      <c r="I503" s="14">
        <f t="shared" si="40"/>
        <v>6003.8400000000011</v>
      </c>
      <c r="J503" s="410"/>
      <c r="L503" s="497"/>
    </row>
    <row r="504" spans="1:13" x14ac:dyDescent="0.2">
      <c r="A504" s="325"/>
      <c r="B504" s="48"/>
      <c r="C504" s="65" t="s">
        <v>20</v>
      </c>
      <c r="D504" s="23"/>
      <c r="E504" s="81">
        <f>SUM(E472:E503)</f>
        <v>1127.97</v>
      </c>
      <c r="F504" s="82">
        <f>SUM(F472:F503)</f>
        <v>136.51</v>
      </c>
      <c r="G504" s="12"/>
      <c r="I504" s="14"/>
      <c r="J504" s="410"/>
      <c r="L504" s="497"/>
    </row>
    <row r="505" spans="1:13" x14ac:dyDescent="0.2">
      <c r="A505" s="325"/>
      <c r="B505" s="896"/>
      <c r="C505" s="897"/>
      <c r="D505" s="897"/>
      <c r="E505" s="897"/>
      <c r="F505" s="898"/>
      <c r="G505" s="176"/>
      <c r="H505" s="58"/>
      <c r="I505" s="13"/>
      <c r="J505" s="410"/>
      <c r="L505" s="497"/>
    </row>
    <row r="506" spans="1:13" ht="12.75" customHeight="1" x14ac:dyDescent="0.2">
      <c r="A506" s="325"/>
      <c r="B506" s="867" t="s">
        <v>21</v>
      </c>
      <c r="C506" s="868"/>
      <c r="D506" s="868"/>
      <c r="E506" s="868"/>
      <c r="F506" s="869"/>
      <c r="G506" s="9"/>
      <c r="H506" s="58"/>
      <c r="I506" s="13"/>
      <c r="J506" s="410"/>
      <c r="L506" s="497"/>
    </row>
    <row r="507" spans="1:13" x14ac:dyDescent="0.2">
      <c r="A507" s="325"/>
      <c r="B507" s="867" t="s">
        <v>64</v>
      </c>
      <c r="C507" s="868"/>
      <c r="D507" s="868"/>
      <c r="E507" s="868"/>
      <c r="F507" s="869"/>
      <c r="G507" s="12"/>
      <c r="I507" s="14"/>
      <c r="J507" s="410"/>
      <c r="K507" s="15"/>
      <c r="L507" s="497"/>
    </row>
    <row r="508" spans="1:13" x14ac:dyDescent="0.2">
      <c r="A508" s="325"/>
      <c r="B508" s="896"/>
      <c r="C508" s="897"/>
      <c r="D508" s="897"/>
      <c r="E508" s="897"/>
      <c r="F508" s="898"/>
      <c r="G508" s="9"/>
      <c r="H508" s="58"/>
      <c r="I508" s="13"/>
      <c r="J508" s="410"/>
      <c r="L508" s="497"/>
    </row>
    <row r="509" spans="1:13" ht="12.75" customHeight="1" x14ac:dyDescent="0.2">
      <c r="A509" s="325"/>
      <c r="B509" s="867" t="s">
        <v>25</v>
      </c>
      <c r="C509" s="868"/>
      <c r="D509" s="868"/>
      <c r="E509" s="868"/>
      <c r="F509" s="869"/>
      <c r="G509" s="9"/>
      <c r="H509" s="58"/>
      <c r="I509" s="13"/>
      <c r="J509" s="410"/>
      <c r="L509" s="497"/>
    </row>
    <row r="510" spans="1:13" ht="12.75" customHeight="1" x14ac:dyDescent="0.2">
      <c r="A510" s="325"/>
      <c r="B510" s="908" t="s">
        <v>332</v>
      </c>
      <c r="C510" s="911"/>
      <c r="D510" s="911"/>
      <c r="E510" s="911"/>
      <c r="F510" s="912"/>
      <c r="G510" s="9"/>
      <c r="H510" s="58"/>
      <c r="I510" s="13"/>
      <c r="J510" s="410"/>
      <c r="L510" s="497"/>
    </row>
    <row r="511" spans="1:13" ht="12.75" customHeight="1" x14ac:dyDescent="0.2">
      <c r="A511" s="69"/>
      <c r="B511" s="873" t="s">
        <v>419</v>
      </c>
      <c r="C511" s="874"/>
      <c r="D511" s="874"/>
      <c r="E511" s="874"/>
      <c r="F511" s="875"/>
      <c r="G511" s="9"/>
      <c r="H511" s="58"/>
      <c r="I511" s="13"/>
      <c r="J511" s="410"/>
      <c r="L511" s="497"/>
    </row>
    <row r="512" spans="1:13" s="26" customFormat="1" x14ac:dyDescent="0.2">
      <c r="A512" s="318"/>
      <c r="B512" s="1"/>
      <c r="C512" s="1"/>
      <c r="D512" s="1"/>
      <c r="E512" s="77"/>
      <c r="F512" s="77"/>
      <c r="G512" s="78"/>
      <c r="H512" s="29"/>
      <c r="I512" s="30"/>
      <c r="J512" s="409"/>
      <c r="L512" s="496"/>
      <c r="M512" s="480"/>
    </row>
    <row r="513" spans="2:13" customFormat="1" ht="39.75" customHeight="1" x14ac:dyDescent="0.2">
      <c r="B513" s="7" t="s">
        <v>740</v>
      </c>
      <c r="C513" s="888" t="s">
        <v>914</v>
      </c>
      <c r="D513" s="888"/>
      <c r="E513" s="888"/>
      <c r="F513" s="889"/>
      <c r="G513" s="9"/>
      <c r="H513" s="58"/>
      <c r="I513" s="13"/>
      <c r="J513" s="410"/>
      <c r="K513" s="5"/>
      <c r="L513" s="498"/>
      <c r="M513" s="486"/>
    </row>
    <row r="514" spans="2:13" customFormat="1" ht="12.75" x14ac:dyDescent="0.2">
      <c r="B514" s="18">
        <v>1</v>
      </c>
      <c r="C514" s="19" t="s">
        <v>497</v>
      </c>
      <c r="D514" s="19" t="s">
        <v>653</v>
      </c>
      <c r="E514" s="189">
        <v>200</v>
      </c>
      <c r="F514" s="122"/>
      <c r="G514" s="12">
        <f>B514*E514*35</f>
        <v>7000</v>
      </c>
      <c r="H514" s="13">
        <f t="shared" ref="H514:H521" si="42">E514*2</f>
        <v>400</v>
      </c>
      <c r="I514" s="14">
        <f>SUM(G514:H514)</f>
        <v>7400</v>
      </c>
      <c r="J514" s="410"/>
      <c r="K514" s="15">
        <f>SUM(I514:J523)</f>
        <v>53838.38</v>
      </c>
      <c r="L514" s="496">
        <f>K514*J$905</f>
        <v>3430.1450405354744</v>
      </c>
      <c r="M514" s="486"/>
    </row>
    <row r="515" spans="2:13" customFormat="1" ht="12.75" x14ac:dyDescent="0.2">
      <c r="B515" s="10">
        <v>5</v>
      </c>
      <c r="C515" s="11" t="s">
        <v>654</v>
      </c>
      <c r="D515" s="11" t="s">
        <v>655</v>
      </c>
      <c r="E515" s="187">
        <v>65.8</v>
      </c>
      <c r="F515" s="124"/>
      <c r="G515" s="12">
        <f t="shared" ref="G515:G521" si="43">B515*E515*35</f>
        <v>11515</v>
      </c>
      <c r="H515" s="13">
        <f t="shared" si="42"/>
        <v>131.6</v>
      </c>
      <c r="I515" s="14">
        <f t="shared" ref="I515:I521" si="44">SUM(G515:H515)</f>
        <v>11646.6</v>
      </c>
      <c r="J515" s="410"/>
      <c r="K515" s="5"/>
      <c r="L515" s="498"/>
      <c r="M515" s="486"/>
    </row>
    <row r="516" spans="2:13" customFormat="1" ht="12.75" x14ac:dyDescent="0.2">
      <c r="B516" s="10">
        <v>5</v>
      </c>
      <c r="C516" s="11" t="s">
        <v>656</v>
      </c>
      <c r="D516" s="11" t="s">
        <v>655</v>
      </c>
      <c r="E516" s="187">
        <v>19.600000000000001</v>
      </c>
      <c r="F516" s="124"/>
      <c r="G516" s="12">
        <f t="shared" si="43"/>
        <v>3430</v>
      </c>
      <c r="H516" s="13">
        <f t="shared" si="42"/>
        <v>39.200000000000003</v>
      </c>
      <c r="I516" s="14">
        <f t="shared" si="44"/>
        <v>3469.2</v>
      </c>
      <c r="J516" s="410"/>
      <c r="K516" s="5"/>
      <c r="L516" s="498"/>
      <c r="M516" s="486"/>
    </row>
    <row r="517" spans="2:13" customFormat="1" ht="12.75" x14ac:dyDescent="0.2">
      <c r="B517" s="10">
        <v>5</v>
      </c>
      <c r="C517" s="11" t="s">
        <v>657</v>
      </c>
      <c r="D517" s="11" t="s">
        <v>655</v>
      </c>
      <c r="E517" s="187">
        <v>57.61</v>
      </c>
      <c r="F517" s="124"/>
      <c r="G517" s="12">
        <f t="shared" si="43"/>
        <v>10081.75</v>
      </c>
      <c r="H517" s="13">
        <f t="shared" si="42"/>
        <v>115.22</v>
      </c>
      <c r="I517" s="14">
        <f t="shared" si="44"/>
        <v>10196.969999999999</v>
      </c>
      <c r="J517" s="410"/>
      <c r="K517" s="5"/>
      <c r="L517" s="498"/>
      <c r="M517" s="486"/>
    </row>
    <row r="518" spans="2:13" customFormat="1" ht="12.75" x14ac:dyDescent="0.2">
      <c r="B518" s="10">
        <v>5</v>
      </c>
      <c r="C518" s="11" t="s">
        <v>658</v>
      </c>
      <c r="D518" s="11" t="s">
        <v>16</v>
      </c>
      <c r="E518" s="187">
        <v>5.72</v>
      </c>
      <c r="F518" s="124"/>
      <c r="G518" s="12">
        <f t="shared" si="43"/>
        <v>1000.9999999999999</v>
      </c>
      <c r="H518" s="13">
        <f t="shared" si="42"/>
        <v>11.44</v>
      </c>
      <c r="I518" s="14">
        <f t="shared" si="44"/>
        <v>1012.4399999999999</v>
      </c>
      <c r="J518" s="410"/>
      <c r="K518" s="5"/>
      <c r="L518" s="498"/>
      <c r="M518" s="486"/>
    </row>
    <row r="519" spans="2:13" customFormat="1" ht="12.75" x14ac:dyDescent="0.2">
      <c r="B519" s="10">
        <v>5</v>
      </c>
      <c r="C519" s="11" t="s">
        <v>659</v>
      </c>
      <c r="D519" s="11" t="s">
        <v>655</v>
      </c>
      <c r="E519" s="187">
        <v>62.48</v>
      </c>
      <c r="F519" s="124"/>
      <c r="G519" s="12">
        <f t="shared" si="43"/>
        <v>10934</v>
      </c>
      <c r="H519" s="13">
        <f t="shared" si="42"/>
        <v>124.96</v>
      </c>
      <c r="I519" s="14">
        <f t="shared" si="44"/>
        <v>11058.96</v>
      </c>
      <c r="J519" s="410"/>
      <c r="K519" s="5"/>
      <c r="L519" s="498"/>
      <c r="M519" s="486"/>
    </row>
    <row r="520" spans="2:13" customFormat="1" ht="12.75" x14ac:dyDescent="0.2">
      <c r="B520" s="10">
        <v>5</v>
      </c>
      <c r="C520" s="11" t="s">
        <v>660</v>
      </c>
      <c r="D520" s="11" t="s">
        <v>661</v>
      </c>
      <c r="E520" s="187">
        <v>15</v>
      </c>
      <c r="F520" s="124"/>
      <c r="G520" s="12">
        <f t="shared" si="43"/>
        <v>2625</v>
      </c>
      <c r="H520" s="13">
        <f t="shared" si="42"/>
        <v>30</v>
      </c>
      <c r="I520" s="14">
        <f t="shared" si="44"/>
        <v>2655</v>
      </c>
      <c r="J520" s="410"/>
      <c r="K520" s="5"/>
      <c r="L520" s="498"/>
      <c r="M520" s="486"/>
    </row>
    <row r="521" spans="2:13" customFormat="1" ht="12.75" x14ac:dyDescent="0.2">
      <c r="B521" s="10">
        <v>5</v>
      </c>
      <c r="C521" s="11" t="s">
        <v>662</v>
      </c>
      <c r="D521" s="11" t="s">
        <v>16</v>
      </c>
      <c r="E521" s="187">
        <v>10.73</v>
      </c>
      <c r="F521" s="124"/>
      <c r="G521" s="12">
        <f t="shared" si="43"/>
        <v>1877.7500000000002</v>
      </c>
      <c r="H521" s="13">
        <f t="shared" si="42"/>
        <v>21.46</v>
      </c>
      <c r="I521" s="14">
        <f t="shared" si="44"/>
        <v>1899.2100000000003</v>
      </c>
      <c r="J521" s="410"/>
      <c r="K521" s="5"/>
      <c r="L521" s="498"/>
      <c r="M521" s="486"/>
    </row>
    <row r="522" spans="2:13" customFormat="1" ht="12.75" x14ac:dyDescent="0.2">
      <c r="B522" s="10">
        <v>5</v>
      </c>
      <c r="C522" s="11" t="s">
        <v>663</v>
      </c>
      <c r="D522" s="11" t="s">
        <v>8</v>
      </c>
      <c r="E522" s="187" t="s">
        <v>8</v>
      </c>
      <c r="F522" s="124">
        <v>70</v>
      </c>
      <c r="G522" s="12"/>
      <c r="H522" s="13"/>
      <c r="I522" s="14"/>
      <c r="J522" s="410">
        <f>F522*8</f>
        <v>560</v>
      </c>
      <c r="K522" s="5"/>
      <c r="L522" s="498"/>
      <c r="M522" s="486"/>
    </row>
    <row r="523" spans="2:13" customFormat="1" ht="12.75" x14ac:dyDescent="0.2">
      <c r="B523" s="18">
        <v>1</v>
      </c>
      <c r="C523" s="19" t="s">
        <v>664</v>
      </c>
      <c r="D523" s="19" t="s">
        <v>655</v>
      </c>
      <c r="E523" s="190">
        <v>100</v>
      </c>
      <c r="F523" s="122">
        <v>30</v>
      </c>
      <c r="G523" s="12">
        <f>B523*E523*35</f>
        <v>3500</v>
      </c>
      <c r="H523" s="13">
        <f>E523*2</f>
        <v>200</v>
      </c>
      <c r="I523" s="14">
        <f>SUM(G523:H523)</f>
        <v>3700</v>
      </c>
      <c r="J523" s="410">
        <f>F523*8</f>
        <v>240</v>
      </c>
      <c r="L523" s="498"/>
      <c r="M523" s="486"/>
    </row>
    <row r="524" spans="2:13" customFormat="1" ht="12.75" x14ac:dyDescent="0.2">
      <c r="B524" s="48"/>
      <c r="C524" s="65" t="s">
        <v>20</v>
      </c>
      <c r="D524" s="23"/>
      <c r="E524" s="81">
        <f>SUM(E514:E523)</f>
        <v>536.94000000000005</v>
      </c>
      <c r="F524" s="82">
        <f>SUM(F514:F522)</f>
        <v>70</v>
      </c>
      <c r="G524" s="12"/>
      <c r="H524" s="13"/>
      <c r="I524" s="14"/>
      <c r="J524" s="410"/>
      <c r="K524" s="5"/>
      <c r="L524" s="498"/>
      <c r="M524" s="486"/>
    </row>
    <row r="525" spans="2:13" customFormat="1" ht="12.75" x14ac:dyDescent="0.2">
      <c r="B525" s="896"/>
      <c r="C525" s="897"/>
      <c r="D525" s="897"/>
      <c r="E525" s="897"/>
      <c r="F525" s="898"/>
      <c r="G525" s="176"/>
      <c r="H525" s="58"/>
      <c r="I525" s="13"/>
      <c r="J525" s="410"/>
      <c r="K525" s="5"/>
      <c r="L525" s="498"/>
      <c r="M525" s="486"/>
    </row>
    <row r="526" spans="2:13" customFormat="1" ht="12.75" x14ac:dyDescent="0.2">
      <c r="B526" s="867" t="s">
        <v>21</v>
      </c>
      <c r="C526" s="868"/>
      <c r="D526" s="868"/>
      <c r="E526" s="868"/>
      <c r="F526" s="869"/>
      <c r="G526" s="9"/>
      <c r="H526" s="58"/>
      <c r="I526" s="13"/>
      <c r="J526" s="410"/>
      <c r="K526" s="5"/>
      <c r="L526" s="498"/>
      <c r="M526" s="486"/>
    </row>
    <row r="527" spans="2:13" customFormat="1" ht="25.5" customHeight="1" x14ac:dyDescent="0.2">
      <c r="B527" s="867" t="s">
        <v>418</v>
      </c>
      <c r="C527" s="868"/>
      <c r="D527" s="868"/>
      <c r="E527" s="868"/>
      <c r="F527" s="869"/>
      <c r="G527" s="12"/>
      <c r="H527" s="13"/>
      <c r="I527" s="14"/>
      <c r="J527" s="410"/>
      <c r="K527" s="15"/>
      <c r="L527" s="498"/>
      <c r="M527" s="486"/>
    </row>
    <row r="528" spans="2:13" customFormat="1" ht="12.75" x14ac:dyDescent="0.2">
      <c r="B528" s="867" t="s">
        <v>64</v>
      </c>
      <c r="C528" s="868"/>
      <c r="D528" s="868"/>
      <c r="E528" s="868"/>
      <c r="F528" s="869"/>
      <c r="G528" s="12"/>
      <c r="H528" s="13"/>
      <c r="I528" s="14"/>
      <c r="J528" s="410"/>
      <c r="K528" s="15"/>
      <c r="L528" s="498"/>
      <c r="M528" s="486"/>
    </row>
    <row r="529" spans="1:13" customFormat="1" ht="12.75" x14ac:dyDescent="0.2">
      <c r="B529" s="879"/>
      <c r="C529" s="880"/>
      <c r="D529" s="880"/>
      <c r="E529" s="880"/>
      <c r="F529" s="881"/>
      <c r="G529" s="191"/>
      <c r="H529" s="192"/>
      <c r="I529" s="192"/>
      <c r="J529" s="413"/>
      <c r="K529" s="192"/>
      <c r="L529" s="498"/>
      <c r="M529" s="486"/>
    </row>
    <row r="530" spans="1:13" customFormat="1" ht="12.75" x14ac:dyDescent="0.2">
      <c r="B530" s="867" t="s">
        <v>25</v>
      </c>
      <c r="C530" s="868"/>
      <c r="D530" s="868"/>
      <c r="E530" s="868"/>
      <c r="F530" s="869"/>
      <c r="G530" s="9"/>
      <c r="H530" s="58"/>
      <c r="I530" s="13"/>
      <c r="J530" s="410"/>
      <c r="K530" s="5"/>
      <c r="L530" s="498"/>
      <c r="M530" s="486"/>
    </row>
    <row r="531" spans="1:13" customFormat="1" ht="27.75" customHeight="1" x14ac:dyDescent="0.2">
      <c r="B531" s="908" t="s">
        <v>666</v>
      </c>
      <c r="C531" s="909"/>
      <c r="D531" s="909"/>
      <c r="E531" s="909"/>
      <c r="F531" s="910"/>
      <c r="G531" s="9"/>
      <c r="H531" s="58"/>
      <c r="I531" s="13"/>
      <c r="J531" s="410"/>
      <c r="K531" s="5"/>
      <c r="L531" s="498"/>
      <c r="M531" s="486"/>
    </row>
    <row r="532" spans="1:13" customFormat="1" ht="12.75" x14ac:dyDescent="0.2">
      <c r="B532" s="873" t="s">
        <v>419</v>
      </c>
      <c r="C532" s="874"/>
      <c r="D532" s="874"/>
      <c r="E532" s="874"/>
      <c r="F532" s="875"/>
      <c r="G532" s="9"/>
      <c r="H532" s="58"/>
      <c r="I532" s="13"/>
      <c r="J532" s="410"/>
      <c r="K532" s="5"/>
      <c r="L532" s="498"/>
      <c r="M532" s="486"/>
    </row>
    <row r="533" spans="1:13" s="26" customFormat="1" x14ac:dyDescent="0.2">
      <c r="A533" s="318"/>
      <c r="B533" s="1"/>
      <c r="C533" s="1"/>
      <c r="D533" s="1"/>
      <c r="E533" s="77"/>
      <c r="F533" s="77"/>
      <c r="G533" s="78"/>
      <c r="H533" s="29"/>
      <c r="I533" s="30"/>
      <c r="J533" s="409"/>
      <c r="L533" s="496"/>
      <c r="M533" s="480"/>
    </row>
    <row r="534" spans="1:13" s="309" customFormat="1" ht="22.5" x14ac:dyDescent="0.2">
      <c r="A534" s="83"/>
      <c r="B534" s="341" t="s">
        <v>932</v>
      </c>
      <c r="C534" s="165"/>
      <c r="D534" s="165"/>
      <c r="E534" s="165" t="s">
        <v>774</v>
      </c>
      <c r="F534" s="342" t="s">
        <v>415</v>
      </c>
      <c r="H534" s="32"/>
      <c r="I534" s="32"/>
      <c r="J534" s="409"/>
      <c r="L534" s="496"/>
      <c r="M534" s="480"/>
    </row>
    <row r="535" spans="1:13" s="309" customFormat="1" ht="22.5" x14ac:dyDescent="0.2">
      <c r="A535" s="326"/>
      <c r="B535" s="343">
        <f>28*35*5</f>
        <v>4900</v>
      </c>
      <c r="C535" s="333" t="s">
        <v>665</v>
      </c>
      <c r="D535" s="333" t="s">
        <v>883</v>
      </c>
      <c r="E535" s="380">
        <v>0.6</v>
      </c>
      <c r="F535" s="442">
        <f>B535*E535</f>
        <v>2940</v>
      </c>
      <c r="H535" s="29"/>
      <c r="I535" s="30"/>
      <c r="J535" s="409"/>
      <c r="L535" s="496"/>
      <c r="M535" s="487">
        <f>F535</f>
        <v>2940</v>
      </c>
    </row>
    <row r="536" spans="1:13" s="309" customFormat="1" x14ac:dyDescent="0.2">
      <c r="A536" s="318"/>
      <c r="B536" s="1"/>
      <c r="C536" s="1"/>
      <c r="D536" s="1"/>
      <c r="E536" s="77"/>
      <c r="F536" s="77"/>
      <c r="G536" s="78"/>
      <c r="H536" s="29"/>
      <c r="I536" s="30"/>
      <c r="J536" s="409"/>
      <c r="L536" s="496"/>
      <c r="M536" s="480"/>
    </row>
    <row r="537" spans="1:13" s="26" customFormat="1" x14ac:dyDescent="0.2">
      <c r="A537" s="318"/>
      <c r="B537" s="1"/>
      <c r="C537" s="1"/>
      <c r="D537" s="1"/>
      <c r="E537" s="77"/>
      <c r="F537" s="77"/>
      <c r="G537" s="78"/>
      <c r="H537" s="29"/>
      <c r="I537" s="30"/>
      <c r="J537" s="409"/>
      <c r="L537" s="496"/>
      <c r="M537" s="480"/>
    </row>
    <row r="538" spans="1:13" s="26" customFormat="1" ht="34.5" customHeight="1" x14ac:dyDescent="0.2">
      <c r="A538" s="83"/>
      <c r="B538" s="7" t="s">
        <v>739</v>
      </c>
      <c r="C538" s="888" t="s">
        <v>915</v>
      </c>
      <c r="D538" s="888"/>
      <c r="E538" s="888"/>
      <c r="F538" s="889"/>
      <c r="G538" s="12"/>
      <c r="H538" s="13"/>
      <c r="I538" s="14"/>
      <c r="J538" s="410"/>
      <c r="K538" s="5"/>
      <c r="L538" s="496"/>
      <c r="M538" s="480"/>
    </row>
    <row r="539" spans="1:13" s="26" customFormat="1" x14ac:dyDescent="0.2">
      <c r="A539" s="324"/>
      <c r="B539" s="16">
        <v>2</v>
      </c>
      <c r="C539" s="17" t="s">
        <v>560</v>
      </c>
      <c r="D539" s="17"/>
      <c r="E539" s="116">
        <v>14.4</v>
      </c>
      <c r="F539" s="150"/>
      <c r="G539" s="12">
        <f>B539*E539*35</f>
        <v>1008</v>
      </c>
      <c r="H539" s="13">
        <f>E539*2</f>
        <v>28.8</v>
      </c>
      <c r="I539" s="14">
        <f>SUM(G539:H539)</f>
        <v>1036.8</v>
      </c>
      <c r="J539" s="410"/>
      <c r="K539" s="15">
        <f>SUM(I539:J542)</f>
        <v>3251.28</v>
      </c>
      <c r="L539" s="496">
        <f>K539*J$905</f>
        <v>207.14519952851811</v>
      </c>
      <c r="M539" s="480"/>
    </row>
    <row r="540" spans="1:13" s="26" customFormat="1" ht="33.75" customHeight="1" x14ac:dyDescent="0.2">
      <c r="A540" s="324"/>
      <c r="B540" s="16">
        <v>2</v>
      </c>
      <c r="C540" s="16" t="s">
        <v>667</v>
      </c>
      <c r="D540" s="17" t="s">
        <v>668</v>
      </c>
      <c r="E540" s="116">
        <v>18</v>
      </c>
      <c r="F540" s="150"/>
      <c r="G540" s="12">
        <f>B540*E540*35</f>
        <v>1260</v>
      </c>
      <c r="H540" s="13">
        <f>E540*2</f>
        <v>36</v>
      </c>
      <c r="I540" s="14">
        <f>SUM(G540:H540)</f>
        <v>1296</v>
      </c>
      <c r="J540" s="410"/>
      <c r="K540" s="5"/>
      <c r="L540" s="496"/>
      <c r="M540" s="480"/>
    </row>
    <row r="541" spans="1:13" s="26" customFormat="1" x14ac:dyDescent="0.2">
      <c r="A541" s="324"/>
      <c r="B541" s="16">
        <v>2</v>
      </c>
      <c r="C541" s="17" t="s">
        <v>117</v>
      </c>
      <c r="D541" s="17" t="s">
        <v>11</v>
      </c>
      <c r="E541" s="116">
        <v>11.09</v>
      </c>
      <c r="F541" s="150"/>
      <c r="G541" s="12">
        <f>B541*E541*35</f>
        <v>776.3</v>
      </c>
      <c r="H541" s="13">
        <f>E541*2</f>
        <v>22.18</v>
      </c>
      <c r="I541" s="14">
        <f>SUM(G541:H541)</f>
        <v>798.4799999999999</v>
      </c>
      <c r="J541" s="410"/>
      <c r="K541" s="5"/>
      <c r="L541" s="496"/>
      <c r="M541" s="480"/>
    </row>
    <row r="542" spans="1:13" s="26" customFormat="1" x14ac:dyDescent="0.2">
      <c r="A542" s="324"/>
      <c r="B542" s="21"/>
      <c r="C542" s="22" t="s">
        <v>663</v>
      </c>
      <c r="D542" s="22" t="s">
        <v>8</v>
      </c>
      <c r="E542" s="148" t="s">
        <v>8</v>
      </c>
      <c r="F542" s="149">
        <v>20</v>
      </c>
      <c r="G542" s="193"/>
      <c r="H542" s="14"/>
      <c r="I542" s="5"/>
      <c r="J542" s="412">
        <f xml:space="preserve"> 6 *F542</f>
        <v>120</v>
      </c>
      <c r="K542" s="5"/>
      <c r="L542" s="496"/>
      <c r="M542" s="480"/>
    </row>
    <row r="543" spans="1:13" s="26" customFormat="1" x14ac:dyDescent="0.2">
      <c r="A543" s="324"/>
      <c r="B543" s="48"/>
      <c r="C543" s="65" t="s">
        <v>20</v>
      </c>
      <c r="D543" s="23"/>
      <c r="E543" s="81">
        <f>SUM(E539:E542)</f>
        <v>43.489999999999995</v>
      </c>
      <c r="F543" s="82">
        <f>SUM(F539:F542)</f>
        <v>20</v>
      </c>
      <c r="G543" s="193"/>
      <c r="H543" s="14"/>
      <c r="I543" s="5"/>
      <c r="J543" s="412"/>
      <c r="K543" s="5"/>
      <c r="L543" s="496"/>
      <c r="M543" s="480"/>
    </row>
    <row r="544" spans="1:13" s="26" customFormat="1" x14ac:dyDescent="0.2">
      <c r="A544" s="324"/>
      <c r="B544" s="890"/>
      <c r="C544" s="891"/>
      <c r="D544" s="891"/>
      <c r="E544" s="891"/>
      <c r="F544" s="892"/>
      <c r="G544" s="12"/>
      <c r="H544" s="13"/>
      <c r="I544" s="14"/>
      <c r="J544" s="410"/>
      <c r="K544" s="5"/>
      <c r="L544" s="496"/>
      <c r="M544" s="480"/>
    </row>
    <row r="545" spans="1:13" s="26" customFormat="1" x14ac:dyDescent="0.2">
      <c r="A545" s="324"/>
      <c r="B545" s="867" t="s">
        <v>21</v>
      </c>
      <c r="C545" s="868"/>
      <c r="D545" s="868"/>
      <c r="E545" s="868"/>
      <c r="F545" s="869"/>
      <c r="G545" s="12"/>
      <c r="H545" s="13"/>
      <c r="I545" s="14"/>
      <c r="J545" s="410"/>
      <c r="K545" s="5"/>
      <c r="L545" s="496"/>
      <c r="M545" s="480"/>
    </row>
    <row r="546" spans="1:13" s="26" customFormat="1" x14ac:dyDescent="0.2">
      <c r="A546" s="324"/>
      <c r="B546" s="867" t="s">
        <v>85</v>
      </c>
      <c r="C546" s="868"/>
      <c r="D546" s="868"/>
      <c r="E546" s="868"/>
      <c r="F546" s="869"/>
      <c r="G546" s="12"/>
      <c r="H546" s="13"/>
      <c r="I546" s="14"/>
      <c r="J546" s="410"/>
      <c r="K546" s="15"/>
      <c r="L546" s="496"/>
      <c r="M546" s="480"/>
    </row>
    <row r="547" spans="1:13" s="26" customFormat="1" ht="9.75" customHeight="1" x14ac:dyDescent="0.2">
      <c r="A547" s="324"/>
      <c r="B547" s="890"/>
      <c r="C547" s="891"/>
      <c r="D547" s="891"/>
      <c r="E547" s="891"/>
      <c r="F547" s="892"/>
      <c r="G547" s="12"/>
      <c r="H547" s="13"/>
      <c r="I547" s="14"/>
      <c r="J547" s="410"/>
      <c r="K547" s="5"/>
      <c r="L547" s="496"/>
      <c r="M547" s="480"/>
    </row>
    <row r="548" spans="1:13" s="26" customFormat="1" ht="21.75" customHeight="1" x14ac:dyDescent="0.2">
      <c r="A548" s="324"/>
      <c r="B548" s="867" t="s">
        <v>25</v>
      </c>
      <c r="C548" s="868"/>
      <c r="D548" s="868"/>
      <c r="E548" s="868"/>
      <c r="F548" s="869"/>
      <c r="G548" s="12"/>
      <c r="H548" s="13"/>
      <c r="I548" s="14"/>
      <c r="J548" s="410"/>
      <c r="K548" s="5"/>
      <c r="L548" s="496"/>
      <c r="M548" s="480"/>
    </row>
    <row r="549" spans="1:13" ht="11.25" customHeight="1" x14ac:dyDescent="0.2">
      <c r="A549" s="325"/>
      <c r="B549" s="908" t="s">
        <v>332</v>
      </c>
      <c r="C549" s="909"/>
      <c r="D549" s="909"/>
      <c r="E549" s="909"/>
      <c r="F549" s="910"/>
      <c r="G549" s="12"/>
      <c r="I549" s="14"/>
      <c r="J549" s="410"/>
      <c r="L549" s="497"/>
    </row>
    <row r="550" spans="1:13" ht="12" customHeight="1" x14ac:dyDescent="0.2">
      <c r="A550" s="69"/>
      <c r="B550" s="873" t="s">
        <v>333</v>
      </c>
      <c r="C550" s="874"/>
      <c r="D550" s="874"/>
      <c r="E550" s="874"/>
      <c r="F550" s="875"/>
      <c r="G550" s="12"/>
      <c r="I550" s="14"/>
      <c r="J550" s="410"/>
      <c r="L550" s="497"/>
    </row>
    <row r="551" spans="1:13" ht="33.75" customHeight="1" x14ac:dyDescent="0.2">
      <c r="A551" s="6"/>
      <c r="B551" s="195"/>
      <c r="C551" s="196"/>
      <c r="D551" s="196"/>
      <c r="E551" s="196"/>
      <c r="F551" s="197"/>
      <c r="G551" s="12"/>
      <c r="I551" s="14"/>
      <c r="J551" s="410"/>
      <c r="L551" s="497"/>
    </row>
    <row r="552" spans="1:13" s="303" customFormat="1" ht="45" x14ac:dyDescent="0.2">
      <c r="A552" s="325"/>
      <c r="B552" s="44" t="s">
        <v>969</v>
      </c>
      <c r="C552" s="305"/>
      <c r="D552" s="305"/>
      <c r="E552" s="305" t="s">
        <v>669</v>
      </c>
      <c r="F552" s="306" t="s">
        <v>415</v>
      </c>
      <c r="G552" s="151"/>
      <c r="H552" s="15"/>
      <c r="I552" s="15"/>
      <c r="J552" s="410"/>
      <c r="L552" s="497"/>
      <c r="M552" s="481"/>
    </row>
    <row r="553" spans="1:13" ht="45" x14ac:dyDescent="0.2">
      <c r="A553" s="325"/>
      <c r="B553" s="125">
        <v>900</v>
      </c>
      <c r="C553" s="66" t="s">
        <v>670</v>
      </c>
      <c r="D553" s="66" t="s">
        <v>853</v>
      </c>
      <c r="E553" s="380">
        <v>0.6</v>
      </c>
      <c r="F553" s="126">
        <f>B553*E553</f>
        <v>540</v>
      </c>
      <c r="G553" s="151"/>
      <c r="I553" s="13"/>
      <c r="J553" s="410"/>
      <c r="K553" s="13"/>
      <c r="L553" s="500"/>
    </row>
    <row r="554" spans="1:13" ht="45" x14ac:dyDescent="0.2">
      <c r="A554" s="325"/>
      <c r="B554" s="125">
        <f>(23*2*35)+(23*20)</f>
        <v>2070</v>
      </c>
      <c r="C554" s="66" t="s">
        <v>671</v>
      </c>
      <c r="D554" s="66" t="s">
        <v>853</v>
      </c>
      <c r="E554" s="380">
        <v>0.6</v>
      </c>
      <c r="F554" s="126">
        <f>B554*E554</f>
        <v>1242</v>
      </c>
      <c r="G554" s="151"/>
      <c r="I554" s="14"/>
      <c r="J554" s="410"/>
      <c r="L554" s="497"/>
    </row>
    <row r="555" spans="1:13" ht="56.25" x14ac:dyDescent="0.2">
      <c r="A555" s="325"/>
      <c r="B555" s="125">
        <f>(23*2*35)+(23*20)</f>
        <v>2070</v>
      </c>
      <c r="C555" s="66" t="s">
        <v>672</v>
      </c>
      <c r="D555" s="66" t="s">
        <v>853</v>
      </c>
      <c r="E555" s="380">
        <v>0.6</v>
      </c>
      <c r="F555" s="126">
        <f>B555*E555</f>
        <v>1242</v>
      </c>
      <c r="G555" s="36"/>
      <c r="I555" s="14"/>
      <c r="J555" s="410"/>
      <c r="L555" s="497"/>
    </row>
    <row r="556" spans="1:13" ht="33.75" x14ac:dyDescent="0.2">
      <c r="A556" s="325"/>
      <c r="B556" s="125">
        <f>(23*2*35)+(23*20)</f>
        <v>2070</v>
      </c>
      <c r="C556" s="66" t="s">
        <v>937</v>
      </c>
      <c r="D556" s="66" t="s">
        <v>875</v>
      </c>
      <c r="E556" s="380">
        <v>0.6</v>
      </c>
      <c r="F556" s="126">
        <f>B556*E556</f>
        <v>1242</v>
      </c>
      <c r="G556" s="36"/>
      <c r="I556" s="14"/>
      <c r="J556" s="410"/>
      <c r="L556" s="497"/>
    </row>
    <row r="557" spans="1:13" ht="22.5" x14ac:dyDescent="0.2">
      <c r="A557" s="325"/>
      <c r="B557" s="125" t="s">
        <v>673</v>
      </c>
      <c r="C557" s="66"/>
      <c r="D557" s="66"/>
      <c r="E557" s="127"/>
      <c r="F557" s="128">
        <f>SUM(F553:F556)</f>
        <v>4266</v>
      </c>
      <c r="G557" s="198"/>
      <c r="H557" s="15"/>
      <c r="I557" s="15"/>
      <c r="J557" s="410"/>
      <c r="L557" s="497"/>
      <c r="M557" s="488">
        <f>F557</f>
        <v>4266</v>
      </c>
    </row>
    <row r="558" spans="1:13" customFormat="1" ht="12.75" x14ac:dyDescent="0.2">
      <c r="F558" s="199"/>
      <c r="J558" s="411"/>
      <c r="L558" s="498"/>
      <c r="M558" s="486"/>
    </row>
    <row r="559" spans="1:13" s="26" customFormat="1" x14ac:dyDescent="0.2">
      <c r="A559" s="318"/>
      <c r="B559" s="1"/>
      <c r="C559" s="1"/>
      <c r="D559" s="1"/>
      <c r="E559" s="77"/>
      <c r="F559" s="77"/>
      <c r="G559" s="78"/>
      <c r="H559" s="29"/>
      <c r="I559" s="30"/>
      <c r="J559" s="409"/>
      <c r="L559" s="496"/>
      <c r="M559" s="480"/>
    </row>
    <row r="560" spans="1:13" ht="36" customHeight="1" x14ac:dyDescent="0.2">
      <c r="A560" s="6"/>
      <c r="B560" s="7" t="s">
        <v>738</v>
      </c>
      <c r="C560" s="888" t="s">
        <v>916</v>
      </c>
      <c r="D560" s="888"/>
      <c r="E560" s="888"/>
      <c r="F560" s="889"/>
      <c r="G560" s="12"/>
      <c r="I560" s="14"/>
      <c r="J560" s="410"/>
      <c r="L560" s="497"/>
    </row>
    <row r="561" spans="1:13" x14ac:dyDescent="0.2">
      <c r="A561" s="325"/>
      <c r="B561" s="48" t="s">
        <v>674</v>
      </c>
      <c r="C561" s="59" t="s">
        <v>231</v>
      </c>
      <c r="D561" s="23" t="s">
        <v>8</v>
      </c>
      <c r="E561" s="148"/>
      <c r="F561" s="149"/>
      <c r="G561" s="12"/>
      <c r="I561" s="14"/>
      <c r="J561" s="410"/>
      <c r="L561" s="497"/>
    </row>
    <row r="562" spans="1:13" x14ac:dyDescent="0.2">
      <c r="A562" s="325"/>
      <c r="B562" s="18">
        <v>1</v>
      </c>
      <c r="C562" s="19" t="s">
        <v>675</v>
      </c>
      <c r="D562" s="19" t="s">
        <v>11</v>
      </c>
      <c r="E562" s="121">
        <v>70</v>
      </c>
      <c r="F562" s="122">
        <v>25</v>
      </c>
      <c r="G562" s="12">
        <f>B562*E562*52</f>
        <v>3640</v>
      </c>
      <c r="H562" s="13">
        <f>E562*2</f>
        <v>140</v>
      </c>
      <c r="I562" s="14">
        <f>SUM(G562:H562)</f>
        <v>3780</v>
      </c>
      <c r="J562" s="410">
        <f>F562*6</f>
        <v>150</v>
      </c>
      <c r="K562" s="15">
        <f>SUM(I562:J562)</f>
        <v>3930</v>
      </c>
      <c r="L562" s="496">
        <f>K562*J$905</f>
        <v>250.38773472204059</v>
      </c>
    </row>
    <row r="563" spans="1:13" x14ac:dyDescent="0.2">
      <c r="A563" s="325"/>
      <c r="B563" s="44"/>
      <c r="C563" s="65" t="s">
        <v>20</v>
      </c>
      <c r="D563" s="45" t="s">
        <v>220</v>
      </c>
      <c r="E563" s="75">
        <f>SUM(E562:E562)</f>
        <v>70</v>
      </c>
      <c r="F563" s="76">
        <f>SUM(F561:F562)</f>
        <v>25</v>
      </c>
      <c r="G563" s="12"/>
      <c r="I563" s="14"/>
      <c r="J563" s="410"/>
      <c r="L563" s="497"/>
    </row>
    <row r="564" spans="1:13" x14ac:dyDescent="0.2">
      <c r="A564" s="325"/>
      <c r="B564" s="890"/>
      <c r="C564" s="891"/>
      <c r="D564" s="891"/>
      <c r="E564" s="891"/>
      <c r="F564" s="892"/>
      <c r="G564" s="12"/>
      <c r="I564" s="14"/>
      <c r="J564" s="410"/>
      <c r="L564" s="497"/>
    </row>
    <row r="565" spans="1:13" ht="11.25" customHeight="1" x14ac:dyDescent="0.2">
      <c r="A565" s="325"/>
      <c r="B565" s="867" t="s">
        <v>21</v>
      </c>
      <c r="C565" s="868"/>
      <c r="D565" s="868"/>
      <c r="E565" s="868"/>
      <c r="F565" s="869"/>
      <c r="G565" s="12"/>
      <c r="I565" s="14"/>
      <c r="J565" s="410"/>
      <c r="L565" s="497"/>
    </row>
    <row r="566" spans="1:13" ht="12.75" customHeight="1" x14ac:dyDescent="0.2">
      <c r="A566" s="325"/>
      <c r="B566" s="867" t="s">
        <v>270</v>
      </c>
      <c r="C566" s="868"/>
      <c r="D566" s="868"/>
      <c r="E566" s="868"/>
      <c r="F566" s="869"/>
      <c r="G566" s="12"/>
      <c r="I566" s="14"/>
      <c r="J566" s="410"/>
      <c r="L566" s="497"/>
    </row>
    <row r="567" spans="1:13" x14ac:dyDescent="0.2">
      <c r="A567" s="325"/>
      <c r="B567" s="890"/>
      <c r="C567" s="891"/>
      <c r="D567" s="891"/>
      <c r="E567" s="891"/>
      <c r="F567" s="892"/>
      <c r="G567" s="12"/>
      <c r="I567" s="14"/>
      <c r="J567" s="410"/>
      <c r="L567" s="497"/>
    </row>
    <row r="568" spans="1:13" ht="11.25" customHeight="1" x14ac:dyDescent="0.2">
      <c r="A568" s="325"/>
      <c r="B568" s="867" t="s">
        <v>25</v>
      </c>
      <c r="C568" s="868"/>
      <c r="D568" s="868"/>
      <c r="E568" s="868"/>
      <c r="F568" s="869"/>
      <c r="G568" s="12"/>
      <c r="I568" s="14"/>
      <c r="J568" s="410"/>
      <c r="L568" s="497"/>
    </row>
    <row r="569" spans="1:13" ht="11.25" customHeight="1" x14ac:dyDescent="0.2">
      <c r="A569" s="325"/>
      <c r="B569" s="908" t="s">
        <v>332</v>
      </c>
      <c r="C569" s="911"/>
      <c r="D569" s="911"/>
      <c r="E569" s="911"/>
      <c r="F569" s="912"/>
      <c r="G569" s="12"/>
      <c r="I569" s="14"/>
      <c r="J569" s="410"/>
      <c r="L569" s="497"/>
    </row>
    <row r="570" spans="1:13" ht="12" customHeight="1" x14ac:dyDescent="0.2">
      <c r="A570" s="69"/>
      <c r="B570" s="873" t="s">
        <v>333</v>
      </c>
      <c r="C570" s="874"/>
      <c r="D570" s="874"/>
      <c r="E570" s="874"/>
      <c r="F570" s="875"/>
      <c r="G570" s="12"/>
      <c r="I570" s="14"/>
      <c r="J570" s="410"/>
      <c r="L570" s="497"/>
    </row>
    <row r="571" spans="1:13" s="26" customFormat="1" ht="12" customHeight="1" x14ac:dyDescent="0.2">
      <c r="A571" s="318"/>
      <c r="B571" s="28"/>
      <c r="C571" s="28"/>
      <c r="D571" s="28"/>
      <c r="E571" s="28"/>
      <c r="F571" s="28"/>
      <c r="G571" s="29"/>
      <c r="H571" s="30"/>
      <c r="I571" s="31"/>
      <c r="J571" s="409"/>
      <c r="L571" s="496"/>
      <c r="M571" s="480"/>
    </row>
    <row r="572" spans="1:13" ht="33.75" customHeight="1" x14ac:dyDescent="0.2">
      <c r="A572" s="6"/>
      <c r="B572" s="7" t="s">
        <v>737</v>
      </c>
      <c r="C572" s="888" t="s">
        <v>917</v>
      </c>
      <c r="D572" s="888"/>
      <c r="E572" s="888"/>
      <c r="F572" s="889"/>
      <c r="G572" s="12"/>
      <c r="I572" s="14"/>
      <c r="J572" s="410"/>
      <c r="L572" s="497"/>
    </row>
    <row r="573" spans="1:13" ht="22.5" x14ac:dyDescent="0.2">
      <c r="A573" s="325"/>
      <c r="B573" s="18">
        <v>1</v>
      </c>
      <c r="C573" s="19" t="s">
        <v>148</v>
      </c>
      <c r="D573" s="19" t="s">
        <v>461</v>
      </c>
      <c r="E573" s="169">
        <v>7.8</v>
      </c>
      <c r="F573" s="122"/>
      <c r="G573" s="36">
        <f>B573*E573*52</f>
        <v>405.59999999999997</v>
      </c>
      <c r="H573" s="13">
        <f>E573*2</f>
        <v>15.6</v>
      </c>
      <c r="I573" s="14">
        <f>SUM(G573:H573)</f>
        <v>421.2</v>
      </c>
      <c r="J573" s="410"/>
      <c r="K573" s="15">
        <f>SUM(I573:J582)</f>
        <v>9248.82</v>
      </c>
      <c r="L573" s="496">
        <f>K573*J$905</f>
        <v>589.25981899539522</v>
      </c>
    </row>
    <row r="574" spans="1:13" ht="22.5" x14ac:dyDescent="0.2">
      <c r="A574" s="325"/>
      <c r="B574" s="18">
        <v>1</v>
      </c>
      <c r="C574" s="19" t="s">
        <v>676</v>
      </c>
      <c r="D574" s="19" t="s">
        <v>462</v>
      </c>
      <c r="E574" s="169">
        <v>84.93</v>
      </c>
      <c r="F574" s="122"/>
      <c r="G574" s="36">
        <f>B574*E574*52</f>
        <v>4416.3600000000006</v>
      </c>
      <c r="H574" s="13">
        <f>E574*2</f>
        <v>169.86</v>
      </c>
      <c r="I574" s="14">
        <f>SUM(G574:H574)</f>
        <v>4586.22</v>
      </c>
      <c r="J574" s="410"/>
      <c r="L574" s="497"/>
    </row>
    <row r="575" spans="1:13" ht="22.5" x14ac:dyDescent="0.2">
      <c r="A575" s="325"/>
      <c r="B575" s="18">
        <v>1</v>
      </c>
      <c r="C575" s="19" t="s">
        <v>675</v>
      </c>
      <c r="D575" s="19" t="s">
        <v>462</v>
      </c>
      <c r="E575" s="169">
        <v>74.099999999999994</v>
      </c>
      <c r="F575" s="122"/>
      <c r="G575" s="36">
        <f>B575*E575*52</f>
        <v>3853.2</v>
      </c>
      <c r="H575" s="13">
        <f>E575*2</f>
        <v>148.19999999999999</v>
      </c>
      <c r="I575" s="14">
        <f>SUM(G575:H575)</f>
        <v>4001.3999999999996</v>
      </c>
      <c r="J575" s="410"/>
      <c r="L575" s="497"/>
    </row>
    <row r="576" spans="1:13" ht="22.5" x14ac:dyDescent="0.2">
      <c r="A576" s="325"/>
      <c r="B576" s="18">
        <v>1</v>
      </c>
      <c r="C576" s="19" t="s">
        <v>194</v>
      </c>
      <c r="D576" s="19" t="s">
        <v>462</v>
      </c>
      <c r="E576" s="169">
        <v>6.13</v>
      </c>
      <c r="F576" s="122"/>
      <c r="G576" s="36"/>
      <c r="I576" s="14"/>
      <c r="J576" s="410"/>
      <c r="L576" s="497"/>
    </row>
    <row r="577" spans="1:13" ht="22.5" x14ac:dyDescent="0.2">
      <c r="A577" s="325"/>
      <c r="B577" s="18">
        <v>1</v>
      </c>
      <c r="C577" s="19" t="s">
        <v>308</v>
      </c>
      <c r="D577" s="19" t="s">
        <v>465</v>
      </c>
      <c r="E577" s="169">
        <v>3.55</v>
      </c>
      <c r="F577" s="122"/>
      <c r="G577" s="36"/>
      <c r="I577" s="14"/>
      <c r="J577" s="410"/>
      <c r="L577" s="497"/>
    </row>
    <row r="578" spans="1:13" ht="22.5" x14ac:dyDescent="0.2">
      <c r="A578" s="325"/>
      <c r="B578" s="18">
        <v>1</v>
      </c>
      <c r="C578" s="19" t="s">
        <v>309</v>
      </c>
      <c r="D578" s="19" t="s">
        <v>465</v>
      </c>
      <c r="E578" s="169">
        <v>2.31</v>
      </c>
      <c r="F578" s="122"/>
      <c r="G578" s="36"/>
      <c r="I578" s="14"/>
      <c r="J578" s="410"/>
      <c r="L578" s="497"/>
    </row>
    <row r="579" spans="1:13" ht="22.5" x14ac:dyDescent="0.2">
      <c r="A579" s="325"/>
      <c r="B579" s="44"/>
      <c r="C579" s="45" t="s">
        <v>677</v>
      </c>
      <c r="D579" s="45" t="s">
        <v>462</v>
      </c>
      <c r="E579" s="43">
        <v>9.48</v>
      </c>
      <c r="F579" s="74"/>
      <c r="G579" s="36"/>
      <c r="I579" s="14"/>
      <c r="J579" s="410"/>
      <c r="L579" s="497"/>
    </row>
    <row r="580" spans="1:13" x14ac:dyDescent="0.2">
      <c r="A580" s="325"/>
      <c r="B580" s="44"/>
      <c r="C580" s="45" t="s">
        <v>554</v>
      </c>
      <c r="D580" s="45"/>
      <c r="E580" s="73"/>
      <c r="F580" s="74">
        <v>40</v>
      </c>
      <c r="G580" s="36"/>
      <c r="I580" s="14"/>
      <c r="J580" s="410">
        <f>F580*6</f>
        <v>240</v>
      </c>
      <c r="L580" s="497"/>
    </row>
    <row r="581" spans="1:13" x14ac:dyDescent="0.2">
      <c r="A581" s="325"/>
      <c r="B581" s="48"/>
      <c r="C581" s="65" t="s">
        <v>20</v>
      </c>
      <c r="D581" s="23"/>
      <c r="E581" s="81">
        <f>SUM(E573:E580)</f>
        <v>188.29999999999998</v>
      </c>
      <c r="F581" s="82">
        <f>SUM(F573:F580)</f>
        <v>40</v>
      </c>
      <c r="G581" s="36"/>
      <c r="I581" s="14"/>
      <c r="J581" s="410"/>
      <c r="L581" s="497"/>
    </row>
    <row r="582" spans="1:13" x14ac:dyDescent="0.2">
      <c r="A582" s="325"/>
      <c r="B582" s="24"/>
      <c r="F582" s="25"/>
      <c r="G582" s="36">
        <f>B580*E580*52</f>
        <v>0</v>
      </c>
      <c r="H582" s="13">
        <f>E580*2</f>
        <v>0</v>
      </c>
      <c r="I582" s="14">
        <f>SUM(G582:H582)</f>
        <v>0</v>
      </c>
      <c r="J582" s="410"/>
      <c r="L582" s="497"/>
    </row>
    <row r="583" spans="1:13" x14ac:dyDescent="0.2">
      <c r="A583" s="325"/>
      <c r="B583" s="867" t="s">
        <v>21</v>
      </c>
      <c r="C583" s="868"/>
      <c r="D583" s="868"/>
      <c r="E583" s="868"/>
      <c r="F583" s="869"/>
      <c r="G583" s="12"/>
      <c r="I583" s="14"/>
      <c r="J583" s="410"/>
      <c r="L583" s="497"/>
    </row>
    <row r="584" spans="1:13" ht="28.5" customHeight="1" x14ac:dyDescent="0.2">
      <c r="A584" s="325"/>
      <c r="B584" s="867" t="s">
        <v>678</v>
      </c>
      <c r="C584" s="868"/>
      <c r="D584" s="868"/>
      <c r="E584" s="868"/>
      <c r="F584" s="869"/>
      <c r="G584" s="141"/>
      <c r="H584" s="112"/>
      <c r="I584" s="68"/>
      <c r="J584" s="415"/>
      <c r="L584" s="497"/>
    </row>
    <row r="585" spans="1:13" ht="12.75" customHeight="1" x14ac:dyDescent="0.2">
      <c r="A585" s="325"/>
      <c r="B585" s="890"/>
      <c r="C585" s="891"/>
      <c r="D585" s="891"/>
      <c r="E585" s="891"/>
      <c r="F585" s="892"/>
      <c r="G585" s="12"/>
      <c r="I585" s="14"/>
      <c r="J585" s="410"/>
      <c r="L585" s="497"/>
    </row>
    <row r="586" spans="1:13" ht="23.25" customHeight="1" x14ac:dyDescent="0.2">
      <c r="A586" s="325"/>
      <c r="B586" s="867" t="s">
        <v>25</v>
      </c>
      <c r="C586" s="868"/>
      <c r="D586" s="868"/>
      <c r="E586" s="868"/>
      <c r="F586" s="869"/>
      <c r="G586" s="12"/>
      <c r="I586" s="14"/>
      <c r="J586" s="410"/>
      <c r="L586" s="497"/>
    </row>
    <row r="587" spans="1:13" x14ac:dyDescent="0.2">
      <c r="A587" s="325"/>
      <c r="B587" s="908" t="s">
        <v>332</v>
      </c>
      <c r="C587" s="909"/>
      <c r="D587" s="909"/>
      <c r="E587" s="909"/>
      <c r="F587" s="910"/>
      <c r="G587" s="12"/>
      <c r="I587" s="14"/>
      <c r="J587" s="410"/>
      <c r="L587" s="497"/>
    </row>
    <row r="588" spans="1:13" ht="12.75" customHeight="1" x14ac:dyDescent="0.2">
      <c r="A588" s="69"/>
      <c r="B588" s="873" t="s">
        <v>555</v>
      </c>
      <c r="C588" s="874"/>
      <c r="D588" s="874"/>
      <c r="E588" s="874"/>
      <c r="F588" s="875"/>
      <c r="G588" s="12"/>
      <c r="I588" s="14"/>
      <c r="J588" s="410"/>
      <c r="L588" s="497"/>
    </row>
    <row r="589" spans="1:13" s="26" customFormat="1" x14ac:dyDescent="0.2">
      <c r="A589" s="318"/>
      <c r="B589" s="1"/>
      <c r="C589" s="1"/>
      <c r="D589" s="1"/>
      <c r="E589" s="77"/>
      <c r="F589" s="77"/>
      <c r="G589" s="78"/>
      <c r="H589" s="29"/>
      <c r="I589" s="30"/>
      <c r="J589" s="409"/>
      <c r="L589" s="496"/>
      <c r="M589" s="480"/>
    </row>
    <row r="590" spans="1:13" ht="33" customHeight="1" x14ac:dyDescent="0.2">
      <c r="A590" s="6"/>
      <c r="B590" s="7" t="s">
        <v>736</v>
      </c>
      <c r="C590" s="888" t="s">
        <v>929</v>
      </c>
      <c r="D590" s="913"/>
      <c r="E590" s="913"/>
      <c r="F590" s="914"/>
      <c r="G590" s="12"/>
      <c r="I590" s="14"/>
      <c r="J590" s="410"/>
      <c r="L590" s="497"/>
    </row>
    <row r="591" spans="1:13" x14ac:dyDescent="0.2">
      <c r="A591" s="325"/>
      <c r="B591" s="21" t="s">
        <v>674</v>
      </c>
      <c r="C591" s="200" t="s">
        <v>231</v>
      </c>
      <c r="D591" s="23" t="s">
        <v>8</v>
      </c>
      <c r="E591" s="81" t="s">
        <v>8</v>
      </c>
      <c r="F591" s="82" t="s">
        <v>8</v>
      </c>
      <c r="G591" s="12"/>
      <c r="I591" s="14"/>
      <c r="J591" s="410"/>
      <c r="L591" s="497"/>
    </row>
    <row r="592" spans="1:13" x14ac:dyDescent="0.2">
      <c r="A592" s="325"/>
      <c r="B592" s="18">
        <v>1</v>
      </c>
      <c r="C592" s="19" t="s">
        <v>679</v>
      </c>
      <c r="D592" s="19" t="s">
        <v>213</v>
      </c>
      <c r="E592" s="121">
        <v>15.8</v>
      </c>
      <c r="F592" s="122">
        <v>0.77</v>
      </c>
      <c r="G592" s="12">
        <f>B592*E592*52</f>
        <v>821.6</v>
      </c>
      <c r="H592" s="13">
        <f>E592*2</f>
        <v>31.6</v>
      </c>
      <c r="I592" s="14">
        <f>SUM(G592:H592)</f>
        <v>853.2</v>
      </c>
      <c r="J592" s="410">
        <f>F592*6</f>
        <v>4.62</v>
      </c>
      <c r="K592" s="15">
        <f>SUM(I592:J603)</f>
        <v>9774.7800000000007</v>
      </c>
      <c r="L592" s="496">
        <f>K592*J$905</f>
        <v>622.76972559956948</v>
      </c>
    </row>
    <row r="593" spans="1:12" x14ac:dyDescent="0.2">
      <c r="A593" s="325"/>
      <c r="B593" s="18">
        <v>1</v>
      </c>
      <c r="C593" s="19" t="s">
        <v>680</v>
      </c>
      <c r="D593" s="19" t="s">
        <v>16</v>
      </c>
      <c r="E593" s="121">
        <v>3</v>
      </c>
      <c r="F593" s="122" t="s">
        <v>8</v>
      </c>
      <c r="G593" s="12">
        <f t="shared" ref="G593:G603" si="45">B593*E593*52</f>
        <v>156</v>
      </c>
      <c r="H593" s="13">
        <f t="shared" ref="H593:H603" si="46">E593*2</f>
        <v>6</v>
      </c>
      <c r="I593" s="14">
        <f t="shared" ref="I593:I603" si="47">SUM(G593:H593)</f>
        <v>162</v>
      </c>
      <c r="J593" s="410"/>
      <c r="L593" s="497"/>
    </row>
    <row r="594" spans="1:12" x14ac:dyDescent="0.2">
      <c r="A594" s="325"/>
      <c r="B594" s="18">
        <v>1</v>
      </c>
      <c r="C594" s="19" t="s">
        <v>103</v>
      </c>
      <c r="D594" s="19" t="s">
        <v>16</v>
      </c>
      <c r="E594" s="121">
        <v>4.0999999999999996</v>
      </c>
      <c r="F594" s="122" t="s">
        <v>8</v>
      </c>
      <c r="G594" s="12">
        <f t="shared" si="45"/>
        <v>213.2</v>
      </c>
      <c r="H594" s="13">
        <f t="shared" si="46"/>
        <v>8.1999999999999993</v>
      </c>
      <c r="I594" s="14">
        <f t="shared" si="47"/>
        <v>221.39999999999998</v>
      </c>
      <c r="J594" s="410"/>
      <c r="L594" s="497"/>
    </row>
    <row r="595" spans="1:12" ht="22.5" x14ac:dyDescent="0.2">
      <c r="A595" s="325"/>
      <c r="B595" s="18">
        <v>1</v>
      </c>
      <c r="C595" s="19" t="s">
        <v>117</v>
      </c>
      <c r="D595" s="19" t="s">
        <v>681</v>
      </c>
      <c r="E595" s="121">
        <v>17.2</v>
      </c>
      <c r="F595" s="122">
        <v>0.56000000000000005</v>
      </c>
      <c r="G595" s="12">
        <f t="shared" si="45"/>
        <v>894.4</v>
      </c>
      <c r="H595" s="13">
        <f t="shared" si="46"/>
        <v>34.4</v>
      </c>
      <c r="I595" s="14">
        <f t="shared" si="47"/>
        <v>928.8</v>
      </c>
      <c r="J595" s="410">
        <f>F595*6</f>
        <v>3.3600000000000003</v>
      </c>
      <c r="L595" s="497"/>
    </row>
    <row r="596" spans="1:12" x14ac:dyDescent="0.2">
      <c r="A596" s="325"/>
      <c r="B596" s="18">
        <v>1</v>
      </c>
      <c r="C596" s="19" t="s">
        <v>149</v>
      </c>
      <c r="D596" s="19" t="s">
        <v>196</v>
      </c>
      <c r="E596" s="121">
        <v>6.9</v>
      </c>
      <c r="F596" s="122">
        <v>2.0499999999999998</v>
      </c>
      <c r="G596" s="12">
        <f t="shared" si="45"/>
        <v>358.8</v>
      </c>
      <c r="H596" s="13">
        <f t="shared" si="46"/>
        <v>13.8</v>
      </c>
      <c r="I596" s="14">
        <f t="shared" si="47"/>
        <v>372.6</v>
      </c>
      <c r="J596" s="410">
        <f t="shared" ref="J596:J603" si="48">F596*6</f>
        <v>12.299999999999999</v>
      </c>
      <c r="L596" s="497"/>
    </row>
    <row r="597" spans="1:12" x14ac:dyDescent="0.2">
      <c r="A597" s="325"/>
      <c r="B597" s="21"/>
      <c r="C597" s="200" t="s">
        <v>218</v>
      </c>
      <c r="D597" s="22" t="s">
        <v>8</v>
      </c>
      <c r="E597" s="148" t="s">
        <v>8</v>
      </c>
      <c r="F597" s="149" t="s">
        <v>682</v>
      </c>
      <c r="G597" s="12"/>
      <c r="I597" s="14">
        <f t="shared" si="47"/>
        <v>0</v>
      </c>
      <c r="J597" s="410"/>
      <c r="L597" s="497"/>
    </row>
    <row r="598" spans="1:12" x14ac:dyDescent="0.2">
      <c r="A598" s="325"/>
      <c r="B598" s="18">
        <v>1</v>
      </c>
      <c r="C598" s="19" t="s">
        <v>675</v>
      </c>
      <c r="D598" s="19" t="s">
        <v>88</v>
      </c>
      <c r="E598" s="121">
        <v>49</v>
      </c>
      <c r="F598" s="122">
        <v>6.56</v>
      </c>
      <c r="G598" s="12">
        <f t="shared" si="45"/>
        <v>2548</v>
      </c>
      <c r="H598" s="13">
        <f t="shared" si="46"/>
        <v>98</v>
      </c>
      <c r="I598" s="14">
        <f t="shared" si="47"/>
        <v>2646</v>
      </c>
      <c r="J598" s="410">
        <f t="shared" si="48"/>
        <v>39.36</v>
      </c>
      <c r="L598" s="497"/>
    </row>
    <row r="599" spans="1:12" x14ac:dyDescent="0.2">
      <c r="A599" s="325"/>
      <c r="B599" s="18">
        <v>1</v>
      </c>
      <c r="C599" s="19" t="s">
        <v>117</v>
      </c>
      <c r="D599" s="19" t="s">
        <v>196</v>
      </c>
      <c r="E599" s="121">
        <v>16.600000000000001</v>
      </c>
      <c r="F599" s="122">
        <v>1.41</v>
      </c>
      <c r="G599" s="12">
        <f t="shared" si="45"/>
        <v>863.2</v>
      </c>
      <c r="H599" s="13">
        <f t="shared" si="46"/>
        <v>33.200000000000003</v>
      </c>
      <c r="I599" s="14">
        <f t="shared" si="47"/>
        <v>896.40000000000009</v>
      </c>
      <c r="J599" s="410">
        <f t="shared" si="48"/>
        <v>8.4599999999999991</v>
      </c>
      <c r="L599" s="497"/>
    </row>
    <row r="600" spans="1:12" x14ac:dyDescent="0.2">
      <c r="A600" s="325"/>
      <c r="B600" s="18">
        <v>1</v>
      </c>
      <c r="C600" s="19" t="s">
        <v>149</v>
      </c>
      <c r="D600" s="19" t="s">
        <v>196</v>
      </c>
      <c r="E600" s="121">
        <v>6.9</v>
      </c>
      <c r="F600" s="122">
        <v>0.91</v>
      </c>
      <c r="G600" s="12">
        <f t="shared" si="45"/>
        <v>358.8</v>
      </c>
      <c r="H600" s="13">
        <f t="shared" si="46"/>
        <v>13.8</v>
      </c>
      <c r="I600" s="14">
        <f t="shared" si="47"/>
        <v>372.6</v>
      </c>
      <c r="J600" s="410">
        <f t="shared" si="48"/>
        <v>5.46</v>
      </c>
      <c r="L600" s="497"/>
    </row>
    <row r="601" spans="1:12" x14ac:dyDescent="0.2">
      <c r="A601" s="325"/>
      <c r="B601" s="21"/>
      <c r="C601" s="200" t="s">
        <v>110</v>
      </c>
      <c r="D601" s="22" t="s">
        <v>8</v>
      </c>
      <c r="E601" s="148" t="s">
        <v>8</v>
      </c>
      <c r="F601" s="149" t="s">
        <v>8</v>
      </c>
      <c r="G601" s="12"/>
      <c r="I601" s="14">
        <f t="shared" si="47"/>
        <v>0</v>
      </c>
      <c r="J601" s="410"/>
      <c r="L601" s="497"/>
    </row>
    <row r="602" spans="1:12" x14ac:dyDescent="0.2">
      <c r="A602" s="325"/>
      <c r="B602" s="18">
        <v>1</v>
      </c>
      <c r="C602" s="19" t="s">
        <v>683</v>
      </c>
      <c r="D602" s="19" t="s">
        <v>88</v>
      </c>
      <c r="E602" s="121">
        <v>54.5</v>
      </c>
      <c r="F602" s="122">
        <v>6.84</v>
      </c>
      <c r="G602" s="12">
        <f t="shared" si="45"/>
        <v>2834</v>
      </c>
      <c r="H602" s="13">
        <f t="shared" si="46"/>
        <v>109</v>
      </c>
      <c r="I602" s="14">
        <f t="shared" si="47"/>
        <v>2943</v>
      </c>
      <c r="J602" s="410">
        <f t="shared" si="48"/>
        <v>41.04</v>
      </c>
      <c r="L602" s="497"/>
    </row>
    <row r="603" spans="1:12" x14ac:dyDescent="0.2">
      <c r="A603" s="325"/>
      <c r="B603" s="18">
        <v>1</v>
      </c>
      <c r="C603" s="19" t="s">
        <v>117</v>
      </c>
      <c r="D603" s="19" t="s">
        <v>196</v>
      </c>
      <c r="E603" s="121">
        <v>4.2</v>
      </c>
      <c r="F603" s="122">
        <v>6.23</v>
      </c>
      <c r="G603" s="12">
        <f t="shared" si="45"/>
        <v>218.4</v>
      </c>
      <c r="H603" s="13">
        <f t="shared" si="46"/>
        <v>8.4</v>
      </c>
      <c r="I603" s="14">
        <f t="shared" si="47"/>
        <v>226.8</v>
      </c>
      <c r="J603" s="410">
        <f t="shared" si="48"/>
        <v>37.380000000000003</v>
      </c>
      <c r="L603" s="497"/>
    </row>
    <row r="604" spans="1:12" x14ac:dyDescent="0.2">
      <c r="A604" s="325"/>
      <c r="B604" s="48"/>
      <c r="C604" s="65" t="s">
        <v>20</v>
      </c>
      <c r="D604" s="23"/>
      <c r="E604" s="81">
        <f>SUM(E592:E603)</f>
        <v>178.2</v>
      </c>
      <c r="F604" s="82">
        <f>SUM(F592:F603)</f>
        <v>25.330000000000002</v>
      </c>
      <c r="G604" s="12"/>
      <c r="I604" s="14"/>
      <c r="J604" s="410"/>
      <c r="L604" s="497"/>
    </row>
    <row r="605" spans="1:12" x14ac:dyDescent="0.2">
      <c r="A605" s="325"/>
      <c r="B605" s="890"/>
      <c r="C605" s="891"/>
      <c r="D605" s="891"/>
      <c r="E605" s="891"/>
      <c r="F605" s="892"/>
      <c r="G605" s="12"/>
      <c r="I605" s="14"/>
      <c r="J605" s="410"/>
      <c r="L605" s="497"/>
    </row>
    <row r="606" spans="1:12" ht="11.25" customHeight="1" x14ac:dyDescent="0.2">
      <c r="A606" s="325"/>
      <c r="B606" s="867" t="s">
        <v>21</v>
      </c>
      <c r="C606" s="868"/>
      <c r="D606" s="868"/>
      <c r="E606" s="868"/>
      <c r="F606" s="869"/>
      <c r="G606" s="12"/>
      <c r="I606" s="14"/>
      <c r="J606" s="410"/>
      <c r="L606" s="497"/>
    </row>
    <row r="607" spans="1:12" ht="12.75" customHeight="1" x14ac:dyDescent="0.2">
      <c r="A607" s="325"/>
      <c r="B607" s="867" t="s">
        <v>270</v>
      </c>
      <c r="C607" s="868"/>
      <c r="D607" s="868"/>
      <c r="E607" s="868"/>
      <c r="F607" s="869"/>
      <c r="G607" s="12"/>
      <c r="I607" s="14"/>
      <c r="J607" s="410"/>
      <c r="L607" s="497"/>
    </row>
    <row r="608" spans="1:12" x14ac:dyDescent="0.2">
      <c r="A608" s="325"/>
      <c r="B608" s="890"/>
      <c r="C608" s="891"/>
      <c r="D608" s="891"/>
      <c r="E608" s="891"/>
      <c r="F608" s="892"/>
      <c r="G608" s="12"/>
      <c r="I608" s="14"/>
      <c r="J608" s="410"/>
      <c r="L608" s="497"/>
    </row>
    <row r="609" spans="1:13" ht="11.25" customHeight="1" x14ac:dyDescent="0.2">
      <c r="A609" s="325"/>
      <c r="B609" s="867" t="s">
        <v>25</v>
      </c>
      <c r="C609" s="868"/>
      <c r="D609" s="868"/>
      <c r="E609" s="868"/>
      <c r="F609" s="869"/>
      <c r="G609" s="12"/>
      <c r="I609" s="14"/>
      <c r="J609" s="410"/>
      <c r="L609" s="497"/>
    </row>
    <row r="610" spans="1:13" ht="11.25" customHeight="1" x14ac:dyDescent="0.2">
      <c r="A610" s="325"/>
      <c r="B610" s="908" t="s">
        <v>332</v>
      </c>
      <c r="C610" s="911"/>
      <c r="D610" s="911"/>
      <c r="E610" s="911"/>
      <c r="F610" s="912"/>
      <c r="G610" s="12"/>
      <c r="I610" s="14"/>
      <c r="J610" s="410"/>
      <c r="L610" s="497"/>
    </row>
    <row r="611" spans="1:13" ht="12" customHeight="1" x14ac:dyDescent="0.2">
      <c r="A611" s="69"/>
      <c r="B611" s="873" t="s">
        <v>333</v>
      </c>
      <c r="C611" s="874"/>
      <c r="D611" s="874"/>
      <c r="E611" s="874"/>
      <c r="F611" s="875"/>
      <c r="G611" s="12"/>
      <c r="I611" s="14"/>
      <c r="J611" s="410"/>
      <c r="L611" s="497"/>
    </row>
    <row r="612" spans="1:13" s="26" customFormat="1" ht="12" customHeight="1" x14ac:dyDescent="0.2">
      <c r="A612" s="318"/>
      <c r="B612" s="28"/>
      <c r="C612" s="28"/>
      <c r="D612" s="28"/>
      <c r="E612" s="28"/>
      <c r="F612" s="28"/>
      <c r="G612" s="29"/>
      <c r="H612" s="30"/>
      <c r="I612" s="31"/>
      <c r="J612" s="409"/>
      <c r="L612" s="496"/>
      <c r="M612" s="480"/>
    </row>
    <row r="613" spans="1:13" ht="36" customHeight="1" x14ac:dyDescent="0.2">
      <c r="A613" s="6"/>
      <c r="B613" s="7" t="s">
        <v>735</v>
      </c>
      <c r="C613" s="888" t="s">
        <v>928</v>
      </c>
      <c r="D613" s="888"/>
      <c r="E613" s="888"/>
      <c r="F613" s="889"/>
      <c r="G613" s="12"/>
      <c r="I613" s="14"/>
      <c r="J613" s="410"/>
      <c r="L613" s="497"/>
    </row>
    <row r="614" spans="1:13" x14ac:dyDescent="0.2">
      <c r="A614" s="325"/>
      <c r="B614" s="21" t="s">
        <v>674</v>
      </c>
      <c r="C614" s="59" t="s">
        <v>231</v>
      </c>
      <c r="D614" s="23" t="s">
        <v>8</v>
      </c>
      <c r="E614" s="148"/>
      <c r="F614" s="149"/>
      <c r="G614" s="12"/>
      <c r="I614" s="14"/>
      <c r="J614" s="410"/>
      <c r="L614" s="497"/>
    </row>
    <row r="615" spans="1:13" x14ac:dyDescent="0.2">
      <c r="A615" s="325"/>
      <c r="B615" s="18">
        <v>1</v>
      </c>
      <c r="C615" s="19" t="s">
        <v>675</v>
      </c>
      <c r="D615" s="19" t="s">
        <v>11</v>
      </c>
      <c r="E615" s="121">
        <v>66.8</v>
      </c>
      <c r="F615" s="122">
        <v>18.63</v>
      </c>
      <c r="G615" s="12">
        <f>B615*E615*52</f>
        <v>3473.6</v>
      </c>
      <c r="H615" s="13">
        <f>E615*2</f>
        <v>133.6</v>
      </c>
      <c r="I615" s="14">
        <f>SUM(G615:H615)</f>
        <v>3607.2</v>
      </c>
      <c r="J615" s="410">
        <f>6*F615</f>
        <v>111.78</v>
      </c>
      <c r="K615" s="15">
        <f>SUM(I615:J616)</f>
        <v>4187.16</v>
      </c>
      <c r="L615" s="496">
        <f>K615*J$905</f>
        <v>266.77188481392858</v>
      </c>
    </row>
    <row r="616" spans="1:13" x14ac:dyDescent="0.2">
      <c r="A616" s="325"/>
      <c r="B616" s="18">
        <v>1</v>
      </c>
      <c r="C616" s="19" t="s">
        <v>15</v>
      </c>
      <c r="D616" s="19" t="s">
        <v>684</v>
      </c>
      <c r="E616" s="121">
        <v>8.67</v>
      </c>
      <c r="F616" s="122"/>
      <c r="G616" s="12">
        <f>B616*E616*52</f>
        <v>450.84</v>
      </c>
      <c r="H616" s="13">
        <f>E616*2</f>
        <v>17.34</v>
      </c>
      <c r="I616" s="14">
        <f>SUM(G616:H616)</f>
        <v>468.17999999999995</v>
      </c>
      <c r="J616" s="410"/>
      <c r="K616" s="15"/>
      <c r="L616" s="497"/>
    </row>
    <row r="617" spans="1:13" x14ac:dyDescent="0.2">
      <c r="A617" s="325"/>
      <c r="B617" s="44"/>
      <c r="C617" s="65" t="s">
        <v>20</v>
      </c>
      <c r="D617" s="45"/>
      <c r="E617" s="75">
        <f>SUM(E615:E616)</f>
        <v>75.47</v>
      </c>
      <c r="F617" s="76">
        <f>SUM(F614:F616)</f>
        <v>18.63</v>
      </c>
      <c r="G617" s="12"/>
      <c r="I617" s="14"/>
      <c r="J617" s="410"/>
      <c r="L617" s="497"/>
    </row>
    <row r="618" spans="1:13" x14ac:dyDescent="0.2">
      <c r="A618" s="325"/>
      <c r="B618" s="890"/>
      <c r="C618" s="891"/>
      <c r="D618" s="891"/>
      <c r="E618" s="891"/>
      <c r="F618" s="892"/>
      <c r="G618" s="12"/>
      <c r="I618" s="14"/>
      <c r="J618" s="410"/>
      <c r="L618" s="497"/>
    </row>
    <row r="619" spans="1:13" ht="11.25" customHeight="1" x14ac:dyDescent="0.2">
      <c r="A619" s="325"/>
      <c r="B619" s="867" t="s">
        <v>21</v>
      </c>
      <c r="C619" s="868"/>
      <c r="D619" s="868"/>
      <c r="E619" s="868"/>
      <c r="F619" s="869"/>
      <c r="G619" s="12"/>
      <c r="I619" s="14"/>
      <c r="J619" s="410"/>
      <c r="L619" s="497"/>
    </row>
    <row r="620" spans="1:13" ht="33.75" customHeight="1" x14ac:dyDescent="0.2">
      <c r="A620" s="325"/>
      <c r="B620" s="867" t="s">
        <v>270</v>
      </c>
      <c r="C620" s="868"/>
      <c r="D620" s="868"/>
      <c r="E620" s="868"/>
      <c r="F620" s="869"/>
      <c r="G620" s="12"/>
      <c r="I620" s="14"/>
      <c r="J620" s="410"/>
      <c r="L620" s="497"/>
    </row>
    <row r="621" spans="1:13" x14ac:dyDescent="0.2">
      <c r="A621" s="325"/>
      <c r="B621" s="890"/>
      <c r="C621" s="891"/>
      <c r="D621" s="891"/>
      <c r="E621" s="891"/>
      <c r="F621" s="892"/>
      <c r="G621" s="12"/>
      <c r="I621" s="14"/>
      <c r="J621" s="410"/>
      <c r="L621" s="497"/>
    </row>
    <row r="622" spans="1:13" ht="11.25" customHeight="1" x14ac:dyDescent="0.2">
      <c r="A622" s="325"/>
      <c r="B622" s="867" t="s">
        <v>25</v>
      </c>
      <c r="C622" s="868"/>
      <c r="D622" s="868"/>
      <c r="E622" s="868"/>
      <c r="F622" s="869"/>
      <c r="G622" s="12"/>
      <c r="I622" s="14"/>
      <c r="J622" s="410"/>
      <c r="L622" s="497"/>
    </row>
    <row r="623" spans="1:13" ht="11.25" customHeight="1" x14ac:dyDescent="0.2">
      <c r="A623" s="325"/>
      <c r="B623" s="908" t="s">
        <v>332</v>
      </c>
      <c r="C623" s="909"/>
      <c r="D623" s="909"/>
      <c r="E623" s="909"/>
      <c r="F623" s="910"/>
      <c r="G623" s="12"/>
      <c r="I623" s="14"/>
      <c r="J623" s="410"/>
      <c r="L623" s="497"/>
    </row>
    <row r="624" spans="1:13" ht="12" customHeight="1" x14ac:dyDescent="0.2">
      <c r="A624" s="69"/>
      <c r="B624" s="873" t="s">
        <v>333</v>
      </c>
      <c r="C624" s="874"/>
      <c r="D624" s="874"/>
      <c r="E624" s="874"/>
      <c r="F624" s="875"/>
      <c r="G624" s="12"/>
      <c r="I624" s="14"/>
      <c r="J624" s="410"/>
      <c r="L624" s="497"/>
    </row>
    <row r="625" spans="1:13" s="26" customFormat="1" x14ac:dyDescent="0.2">
      <c r="A625" s="318"/>
      <c r="B625" s="1"/>
      <c r="C625" s="1"/>
      <c r="D625" s="1"/>
      <c r="E625" s="77"/>
      <c r="F625" s="77"/>
      <c r="G625" s="78"/>
      <c r="H625" s="29"/>
      <c r="I625" s="30"/>
      <c r="J625" s="409"/>
      <c r="L625" s="496"/>
      <c r="M625" s="480"/>
    </row>
    <row r="626" spans="1:13" ht="35.25" customHeight="1" x14ac:dyDescent="0.2">
      <c r="A626" s="6"/>
      <c r="B626" s="7" t="s">
        <v>734</v>
      </c>
      <c r="C626" s="888" t="s">
        <v>918</v>
      </c>
      <c r="D626" s="888"/>
      <c r="E626" s="888"/>
      <c r="F626" s="889"/>
      <c r="G626" s="12"/>
      <c r="I626" s="14"/>
      <c r="J626" s="410"/>
      <c r="L626" s="497"/>
    </row>
    <row r="627" spans="1:13" x14ac:dyDescent="0.2">
      <c r="A627" s="325"/>
      <c r="B627" s="16">
        <v>2</v>
      </c>
      <c r="C627" s="17" t="s">
        <v>685</v>
      </c>
      <c r="D627" s="17" t="s">
        <v>16</v>
      </c>
      <c r="E627" s="116">
        <v>41.28</v>
      </c>
      <c r="F627" s="150" t="s">
        <v>8</v>
      </c>
      <c r="G627" s="12">
        <f>B627*E627*52</f>
        <v>4293.12</v>
      </c>
      <c r="H627" s="13">
        <f>E627*2</f>
        <v>82.56</v>
      </c>
      <c r="I627" s="14">
        <f>SUM(G627:H627)</f>
        <v>4375.68</v>
      </c>
      <c r="J627" s="410"/>
      <c r="K627" s="15">
        <f>SUM(I627:I629)</f>
        <v>11265.68</v>
      </c>
      <c r="L627" s="496">
        <f>K627*J$905</f>
        <v>717.75778506447796</v>
      </c>
    </row>
    <row r="628" spans="1:13" x14ac:dyDescent="0.2">
      <c r="A628" s="325"/>
      <c r="B628" s="16">
        <v>2</v>
      </c>
      <c r="C628" s="17" t="s">
        <v>686</v>
      </c>
      <c r="D628" s="17" t="s">
        <v>16</v>
      </c>
      <c r="E628" s="116">
        <v>40</v>
      </c>
      <c r="F628" s="150" t="s">
        <v>8</v>
      </c>
      <c r="G628" s="12">
        <f>B628*E628*52</f>
        <v>4160</v>
      </c>
      <c r="H628" s="13">
        <f>E628*2</f>
        <v>80</v>
      </c>
      <c r="I628" s="14">
        <f>SUM(G628:H628)</f>
        <v>4240</v>
      </c>
      <c r="J628" s="410"/>
      <c r="L628" s="497"/>
    </row>
    <row r="629" spans="1:13" ht="33.75" x14ac:dyDescent="0.2">
      <c r="A629" s="325"/>
      <c r="B629" s="16">
        <v>2</v>
      </c>
      <c r="C629" s="17" t="s">
        <v>687</v>
      </c>
      <c r="D629" s="17" t="s">
        <v>206</v>
      </c>
      <c r="E629" s="116">
        <v>25</v>
      </c>
      <c r="F629" s="171" t="s">
        <v>8</v>
      </c>
      <c r="G629" s="12">
        <f>B629*E629*52</f>
        <v>2600</v>
      </c>
      <c r="H629" s="13">
        <f>E629*2</f>
        <v>50</v>
      </c>
      <c r="I629" s="14">
        <f>SUM(G629:H629)</f>
        <v>2650</v>
      </c>
      <c r="J629" s="410"/>
      <c r="L629" s="497"/>
    </row>
    <row r="630" spans="1:13" x14ac:dyDescent="0.2">
      <c r="A630" s="325"/>
      <c r="B630" s="48"/>
      <c r="C630" s="65" t="s">
        <v>20</v>
      </c>
      <c r="D630" s="23"/>
      <c r="E630" s="81">
        <f>SUM(E627:E629)</f>
        <v>106.28</v>
      </c>
      <c r="F630" s="82" t="s">
        <v>8</v>
      </c>
      <c r="G630" s="9"/>
      <c r="H630" s="5"/>
      <c r="I630" s="14"/>
      <c r="J630" s="410"/>
      <c r="L630" s="497"/>
    </row>
    <row r="631" spans="1:13" x14ac:dyDescent="0.2">
      <c r="A631" s="325"/>
      <c r="B631" s="890"/>
      <c r="C631" s="891"/>
      <c r="D631" s="891"/>
      <c r="E631" s="891"/>
      <c r="F631" s="892"/>
      <c r="G631" s="9"/>
      <c r="H631" s="5"/>
      <c r="I631" s="14"/>
      <c r="J631" s="410"/>
      <c r="L631" s="497"/>
    </row>
    <row r="632" spans="1:13" ht="12.75" customHeight="1" x14ac:dyDescent="0.2">
      <c r="A632" s="325"/>
      <c r="B632" s="867" t="s">
        <v>21</v>
      </c>
      <c r="C632" s="868"/>
      <c r="D632" s="868"/>
      <c r="E632" s="868"/>
      <c r="F632" s="869"/>
      <c r="G632" s="9"/>
      <c r="H632" s="5"/>
      <c r="I632" s="14"/>
      <c r="J632" s="410"/>
      <c r="L632" s="497"/>
    </row>
    <row r="633" spans="1:13" ht="27.75" customHeight="1" x14ac:dyDescent="0.2">
      <c r="A633" s="325"/>
      <c r="B633" s="867" t="s">
        <v>688</v>
      </c>
      <c r="C633" s="868"/>
      <c r="D633" s="868"/>
      <c r="E633" s="868"/>
      <c r="F633" s="869"/>
      <c r="G633" s="12"/>
      <c r="I633" s="14"/>
      <c r="J633" s="410"/>
      <c r="K633" s="15"/>
      <c r="L633" s="497"/>
    </row>
    <row r="634" spans="1:13" x14ac:dyDescent="0.2">
      <c r="A634" s="325"/>
      <c r="B634" s="890"/>
      <c r="C634" s="891"/>
      <c r="D634" s="891"/>
      <c r="E634" s="891"/>
      <c r="F634" s="892"/>
      <c r="G634" s="9"/>
      <c r="H634" s="5"/>
      <c r="I634" s="14"/>
      <c r="J634" s="410"/>
      <c r="L634" s="497"/>
    </row>
    <row r="635" spans="1:13" ht="12.75" customHeight="1" x14ac:dyDescent="0.2">
      <c r="A635" s="325"/>
      <c r="B635" s="867" t="s">
        <v>25</v>
      </c>
      <c r="C635" s="868"/>
      <c r="D635" s="868"/>
      <c r="E635" s="868"/>
      <c r="F635" s="869"/>
      <c r="G635" s="9"/>
      <c r="H635" s="5"/>
      <c r="I635" s="14"/>
      <c r="J635" s="410"/>
      <c r="L635" s="497"/>
    </row>
    <row r="636" spans="1:13" ht="12.75" customHeight="1" x14ac:dyDescent="0.2">
      <c r="A636" s="69"/>
      <c r="B636" s="873" t="s">
        <v>689</v>
      </c>
      <c r="C636" s="874"/>
      <c r="D636" s="874"/>
      <c r="E636" s="874"/>
      <c r="F636" s="875"/>
      <c r="G636" s="9"/>
      <c r="H636" s="5"/>
      <c r="I636" s="14"/>
      <c r="J636" s="410"/>
      <c r="L636" s="497"/>
    </row>
    <row r="637" spans="1:13" s="26" customFormat="1" x14ac:dyDescent="0.2">
      <c r="A637" s="318"/>
      <c r="B637" s="1"/>
      <c r="C637" s="1"/>
      <c r="D637" s="1"/>
      <c r="E637" s="77"/>
      <c r="F637" s="77"/>
      <c r="G637" s="78"/>
      <c r="H637" s="29"/>
      <c r="I637" s="30"/>
      <c r="J637" s="409"/>
      <c r="L637" s="496"/>
      <c r="M637" s="480"/>
    </row>
    <row r="638" spans="1:13" s="26" customFormat="1" x14ac:dyDescent="0.2">
      <c r="A638" s="318"/>
      <c r="B638" s="1"/>
      <c r="C638" s="1"/>
      <c r="D638" s="1"/>
      <c r="E638" s="77"/>
      <c r="F638" s="77"/>
      <c r="G638" s="9"/>
      <c r="H638" s="5"/>
      <c r="I638" s="14"/>
      <c r="J638" s="410"/>
      <c r="K638" s="5"/>
      <c r="L638" s="496"/>
      <c r="M638" s="480"/>
    </row>
    <row r="639" spans="1:13" ht="38.25" customHeight="1" x14ac:dyDescent="0.2">
      <c r="A639" s="6"/>
      <c r="B639" s="7" t="s">
        <v>733</v>
      </c>
      <c r="C639" s="888" t="s">
        <v>919</v>
      </c>
      <c r="D639" s="913"/>
      <c r="E639" s="913"/>
      <c r="F639" s="914"/>
      <c r="G639" s="12"/>
      <c r="I639" s="14"/>
      <c r="J639" s="410"/>
      <c r="L639" s="497"/>
    </row>
    <row r="640" spans="1:13" ht="33.75" customHeight="1" x14ac:dyDescent="0.2">
      <c r="A640" s="325"/>
      <c r="B640" s="48"/>
      <c r="C640" s="200" t="s">
        <v>218</v>
      </c>
      <c r="D640" s="23" t="s">
        <v>8</v>
      </c>
      <c r="E640" s="81" t="s">
        <v>8</v>
      </c>
      <c r="F640" s="82" t="s">
        <v>8</v>
      </c>
      <c r="G640" s="12"/>
      <c r="I640" s="14"/>
      <c r="J640" s="410"/>
      <c r="L640" s="497"/>
    </row>
    <row r="641" spans="1:13" x14ac:dyDescent="0.2">
      <c r="A641" s="325"/>
      <c r="B641" s="18">
        <v>1</v>
      </c>
      <c r="C641" s="19" t="s">
        <v>675</v>
      </c>
      <c r="D641" s="19"/>
      <c r="E641" s="121">
        <v>60.54</v>
      </c>
      <c r="F641" s="201" t="s">
        <v>8</v>
      </c>
      <c r="G641" s="12">
        <f>B641*E641*52</f>
        <v>3148.08</v>
      </c>
      <c r="H641" s="13">
        <f>E641*2</f>
        <v>121.08</v>
      </c>
      <c r="I641" s="14">
        <f>SUM(G641:H641)</f>
        <v>3269.16</v>
      </c>
      <c r="J641" s="410"/>
      <c r="K641" s="15">
        <f>SUM(I641:J644)</f>
        <v>3861.9</v>
      </c>
      <c r="L641" s="496">
        <f>K641*J$905</f>
        <v>246.04895489136095</v>
      </c>
    </row>
    <row r="642" spans="1:13" x14ac:dyDescent="0.2">
      <c r="A642" s="325"/>
      <c r="B642" s="18">
        <v>1</v>
      </c>
      <c r="C642" s="19" t="s">
        <v>15</v>
      </c>
      <c r="D642" s="19" t="s">
        <v>16</v>
      </c>
      <c r="E642" s="121">
        <v>3.2</v>
      </c>
      <c r="F642" s="122" t="s">
        <v>8</v>
      </c>
      <c r="G642" s="12">
        <f>B642*E642*52</f>
        <v>166.4</v>
      </c>
      <c r="H642" s="13">
        <f>E642*2</f>
        <v>6.4</v>
      </c>
      <c r="I642" s="14">
        <f>SUM(G642:H642)</f>
        <v>172.8</v>
      </c>
      <c r="J642" s="410"/>
      <c r="L642" s="497"/>
    </row>
    <row r="643" spans="1:13" x14ac:dyDescent="0.2">
      <c r="A643" s="325"/>
      <c r="B643" s="18">
        <v>1</v>
      </c>
      <c r="C643" s="19" t="s">
        <v>690</v>
      </c>
      <c r="D643" s="19"/>
      <c r="E643" s="121">
        <v>6.63</v>
      </c>
      <c r="F643" s="122" t="s">
        <v>8</v>
      </c>
      <c r="G643" s="12">
        <f>B643*E643*52</f>
        <v>344.76</v>
      </c>
      <c r="H643" s="13">
        <f>E643*2</f>
        <v>13.26</v>
      </c>
      <c r="I643" s="14">
        <f>SUM(G643:H643)</f>
        <v>358.02</v>
      </c>
      <c r="J643" s="410"/>
      <c r="L643" s="497"/>
    </row>
    <row r="644" spans="1:13" ht="22.5" x14ac:dyDescent="0.2">
      <c r="A644" s="325"/>
      <c r="B644" s="18"/>
      <c r="C644" s="19" t="s">
        <v>691</v>
      </c>
      <c r="D644" s="202" t="s">
        <v>8</v>
      </c>
      <c r="E644" s="203" t="s">
        <v>8</v>
      </c>
      <c r="F644" s="122">
        <v>10.32</v>
      </c>
      <c r="G644" s="12"/>
      <c r="I644" s="14"/>
      <c r="J644" s="410">
        <f>F644*6</f>
        <v>61.92</v>
      </c>
      <c r="L644" s="497"/>
    </row>
    <row r="645" spans="1:13" x14ac:dyDescent="0.2">
      <c r="A645" s="325"/>
      <c r="B645" s="48"/>
      <c r="C645" s="65" t="s">
        <v>20</v>
      </c>
      <c r="D645" s="23"/>
      <c r="E645" s="81">
        <f>SUM(E641:E644)</f>
        <v>70.37</v>
      </c>
      <c r="F645" s="82">
        <f>SUM(F641:F644)</f>
        <v>10.32</v>
      </c>
      <c r="G645" s="141"/>
      <c r="H645" s="112"/>
      <c r="I645" s="113"/>
      <c r="J645" s="415"/>
      <c r="L645" s="497"/>
    </row>
    <row r="646" spans="1:13" x14ac:dyDescent="0.2">
      <c r="A646" s="325"/>
      <c r="B646" s="890"/>
      <c r="C646" s="891"/>
      <c r="D646" s="891"/>
      <c r="E646" s="891"/>
      <c r="F646" s="892"/>
      <c r="G646" s="12"/>
      <c r="I646" s="14"/>
      <c r="J646" s="410"/>
      <c r="L646" s="497"/>
    </row>
    <row r="647" spans="1:13" x14ac:dyDescent="0.2">
      <c r="A647" s="325"/>
      <c r="B647" s="867" t="s">
        <v>21</v>
      </c>
      <c r="C647" s="868"/>
      <c r="D647" s="868"/>
      <c r="E647" s="868"/>
      <c r="F647" s="869"/>
      <c r="G647" s="12"/>
      <c r="I647" s="14"/>
      <c r="J647" s="410"/>
      <c r="L647" s="497"/>
    </row>
    <row r="648" spans="1:13" ht="12.75" customHeight="1" x14ac:dyDescent="0.2">
      <c r="A648" s="325"/>
      <c r="B648" s="867" t="s">
        <v>270</v>
      </c>
      <c r="C648" s="868"/>
      <c r="D648" s="868"/>
      <c r="E648" s="868"/>
      <c r="F648" s="869"/>
      <c r="G648" s="12"/>
      <c r="I648" s="14"/>
      <c r="J648" s="410"/>
      <c r="L648" s="497"/>
    </row>
    <row r="649" spans="1:13" x14ac:dyDescent="0.2">
      <c r="A649" s="325"/>
      <c r="B649" s="890"/>
      <c r="C649" s="891"/>
      <c r="D649" s="891"/>
      <c r="E649" s="891"/>
      <c r="F649" s="892"/>
      <c r="G649" s="12"/>
      <c r="I649" s="14"/>
      <c r="J649" s="410"/>
      <c r="L649" s="497"/>
    </row>
    <row r="650" spans="1:13" x14ac:dyDescent="0.2">
      <c r="A650" s="325"/>
      <c r="B650" s="867" t="s">
        <v>25</v>
      </c>
      <c r="C650" s="868"/>
      <c r="D650" s="868"/>
      <c r="E650" s="868"/>
      <c r="F650" s="869"/>
      <c r="G650" s="12"/>
      <c r="I650" s="14"/>
      <c r="J650" s="410"/>
      <c r="L650" s="497"/>
    </row>
    <row r="651" spans="1:13" ht="11.25" customHeight="1" x14ac:dyDescent="0.2">
      <c r="A651" s="325"/>
      <c r="B651" s="908" t="s">
        <v>332</v>
      </c>
      <c r="C651" s="911"/>
      <c r="D651" s="911"/>
      <c r="E651" s="911"/>
      <c r="F651" s="912"/>
      <c r="G651" s="12"/>
      <c r="I651" s="14"/>
      <c r="J651" s="410"/>
      <c r="L651" s="497"/>
    </row>
    <row r="652" spans="1:13" ht="11.25" customHeight="1" x14ac:dyDescent="0.2">
      <c r="A652" s="69"/>
      <c r="B652" s="873" t="s">
        <v>333</v>
      </c>
      <c r="C652" s="874"/>
      <c r="D652" s="874"/>
      <c r="E652" s="874"/>
      <c r="F652" s="875"/>
      <c r="G652" s="78"/>
      <c r="H652" s="29"/>
      <c r="I652" s="30"/>
      <c r="J652" s="409"/>
      <c r="K652" s="26"/>
      <c r="L652" s="497"/>
    </row>
    <row r="653" spans="1:13" s="26" customFormat="1" x14ac:dyDescent="0.2">
      <c r="A653" s="318"/>
      <c r="B653" s="1"/>
      <c r="C653" s="1"/>
      <c r="D653" s="1"/>
      <c r="E653" s="77"/>
      <c r="F653" s="77"/>
      <c r="G653" s="9"/>
      <c r="H653" s="5"/>
      <c r="I653" s="14"/>
      <c r="J653" s="410"/>
      <c r="K653" s="5"/>
      <c r="L653" s="496"/>
      <c r="M653" s="480"/>
    </row>
    <row r="654" spans="1:13" s="26" customFormat="1" ht="11.25" customHeight="1" x14ac:dyDescent="0.2">
      <c r="A654" s="318"/>
      <c r="B654" s="28"/>
      <c r="C654" s="28"/>
      <c r="D654" s="28"/>
      <c r="E654" s="28"/>
      <c r="F654" s="28"/>
      <c r="G654" s="29"/>
      <c r="H654" s="30"/>
      <c r="I654" s="31"/>
      <c r="J654" s="409"/>
      <c r="L654" s="496"/>
      <c r="M654" s="480"/>
    </row>
    <row r="655" spans="1:13" s="26" customFormat="1" ht="35.25" customHeight="1" x14ac:dyDescent="0.2">
      <c r="A655" s="83"/>
      <c r="B655" s="7" t="s">
        <v>732</v>
      </c>
      <c r="C655" s="888" t="s">
        <v>920</v>
      </c>
      <c r="D655" s="888"/>
      <c r="E655" s="888"/>
      <c r="F655" s="889"/>
      <c r="G655" s="325"/>
      <c r="H655" s="30"/>
      <c r="I655" s="31"/>
      <c r="J655" s="409"/>
      <c r="L655" s="496"/>
      <c r="M655" s="480"/>
    </row>
    <row r="656" spans="1:13" s="26" customFormat="1" ht="11.25" customHeight="1" x14ac:dyDescent="0.2">
      <c r="A656" s="324"/>
      <c r="B656" s="100">
        <v>1</v>
      </c>
      <c r="C656" s="97" t="s">
        <v>644</v>
      </c>
      <c r="D656" s="97" t="s">
        <v>366</v>
      </c>
      <c r="E656" s="101">
        <v>41.14</v>
      </c>
      <c r="F656" s="104" t="s">
        <v>8</v>
      </c>
      <c r="G656" s="29">
        <f>B656*E656*52</f>
        <v>2139.2800000000002</v>
      </c>
      <c r="H656" s="30">
        <f>E656*2</f>
        <v>82.28</v>
      </c>
      <c r="I656" s="31">
        <f>SUM(G656:H656)</f>
        <v>2221.5600000000004</v>
      </c>
      <c r="J656" s="409"/>
      <c r="K656" s="32">
        <f>SUM(I656:J658)</f>
        <v>2504.0000000000005</v>
      </c>
      <c r="L656" s="496">
        <f>K656*J$905</f>
        <v>159.53457703409407</v>
      </c>
      <c r="M656" s="480"/>
    </row>
    <row r="657" spans="1:13" s="26" customFormat="1" ht="11.25" customHeight="1" x14ac:dyDescent="0.2">
      <c r="A657" s="324"/>
      <c r="B657" s="100">
        <v>1</v>
      </c>
      <c r="C657" s="97" t="s">
        <v>692</v>
      </c>
      <c r="D657" s="97" t="s">
        <v>16</v>
      </c>
      <c r="E657" s="101">
        <v>4.8600000000000003</v>
      </c>
      <c r="F657" s="102" t="s">
        <v>8</v>
      </c>
      <c r="G657" s="29">
        <f>B657*E657*52</f>
        <v>252.72000000000003</v>
      </c>
      <c r="H657" s="30">
        <f>E657*2</f>
        <v>9.7200000000000006</v>
      </c>
      <c r="I657" s="31">
        <f>SUM(G657:H657)</f>
        <v>262.44000000000005</v>
      </c>
      <c r="J657" s="409"/>
      <c r="L657" s="496"/>
      <c r="M657" s="480"/>
    </row>
    <row r="658" spans="1:13" s="26" customFormat="1" ht="11.25" customHeight="1" x14ac:dyDescent="0.2">
      <c r="A658" s="324"/>
      <c r="B658" s="89"/>
      <c r="C658" s="90" t="s">
        <v>691</v>
      </c>
      <c r="D658" s="204" t="s">
        <v>8</v>
      </c>
      <c r="E658" s="205" t="s">
        <v>8</v>
      </c>
      <c r="F658" s="99">
        <v>10</v>
      </c>
      <c r="G658" s="29"/>
      <c r="H658" s="30"/>
      <c r="I658" s="31"/>
      <c r="J658" s="409">
        <f>2 *F658</f>
        <v>20</v>
      </c>
      <c r="L658" s="496"/>
      <c r="M658" s="480"/>
    </row>
    <row r="659" spans="1:13" s="26" customFormat="1" ht="11.25" customHeight="1" x14ac:dyDescent="0.2">
      <c r="A659" s="324"/>
      <c r="B659" s="109"/>
      <c r="C659" s="91" t="s">
        <v>20</v>
      </c>
      <c r="D659" s="110"/>
      <c r="E659" s="92">
        <f>SUM(E656:E658)</f>
        <v>46</v>
      </c>
      <c r="F659" s="93">
        <f>SUM(F656:F658)</f>
        <v>10</v>
      </c>
      <c r="G659" s="29"/>
      <c r="H659" s="30"/>
      <c r="I659" s="31"/>
      <c r="J659" s="409"/>
      <c r="L659" s="496"/>
      <c r="M659" s="480"/>
    </row>
    <row r="660" spans="1:13" s="26" customFormat="1" ht="11.25" customHeight="1" x14ac:dyDescent="0.2">
      <c r="A660" s="318"/>
      <c r="B660" s="94"/>
      <c r="C660" s="28"/>
      <c r="D660" s="28"/>
      <c r="E660" s="28"/>
      <c r="F660" s="95"/>
      <c r="G660" s="29"/>
      <c r="H660" s="30"/>
      <c r="I660" s="31"/>
      <c r="J660" s="409"/>
      <c r="L660" s="496"/>
      <c r="M660" s="480"/>
    </row>
    <row r="661" spans="1:13" x14ac:dyDescent="0.2">
      <c r="A661" s="325"/>
      <c r="B661" s="867" t="s">
        <v>21</v>
      </c>
      <c r="C661" s="868"/>
      <c r="D661" s="868"/>
      <c r="E661" s="868"/>
      <c r="F661" s="869"/>
      <c r="G661" s="12"/>
      <c r="I661" s="14"/>
      <c r="J661" s="410"/>
      <c r="L661" s="497"/>
    </row>
    <row r="662" spans="1:13" x14ac:dyDescent="0.2">
      <c r="A662" s="325"/>
      <c r="B662" s="867" t="s">
        <v>270</v>
      </c>
      <c r="C662" s="868"/>
      <c r="D662" s="868"/>
      <c r="E662" s="868"/>
      <c r="F662" s="869"/>
      <c r="G662" s="12"/>
      <c r="I662" s="14"/>
      <c r="J662" s="410"/>
      <c r="L662" s="497"/>
    </row>
    <row r="663" spans="1:13" s="26" customFormat="1" ht="11.25" customHeight="1" x14ac:dyDescent="0.2">
      <c r="A663" s="318"/>
      <c r="B663" s="94"/>
      <c r="C663" s="28"/>
      <c r="D663" s="28"/>
      <c r="E663" s="28"/>
      <c r="F663" s="95"/>
      <c r="G663" s="29"/>
      <c r="H663" s="30"/>
      <c r="I663" s="31"/>
      <c r="J663" s="409"/>
      <c r="L663" s="496"/>
      <c r="M663" s="480"/>
    </row>
    <row r="664" spans="1:13" x14ac:dyDescent="0.2">
      <c r="A664" s="325"/>
      <c r="B664" s="867" t="s">
        <v>25</v>
      </c>
      <c r="C664" s="868"/>
      <c r="D664" s="868"/>
      <c r="E664" s="868"/>
      <c r="F664" s="869"/>
      <c r="G664" s="12"/>
      <c r="I664" s="14"/>
      <c r="J664" s="410"/>
      <c r="L664" s="497"/>
    </row>
    <row r="665" spans="1:13" ht="11.25" customHeight="1" x14ac:dyDescent="0.2">
      <c r="A665" s="69"/>
      <c r="B665" s="873" t="s">
        <v>332</v>
      </c>
      <c r="C665" s="874"/>
      <c r="D665" s="874"/>
      <c r="E665" s="874"/>
      <c r="F665" s="875"/>
      <c r="G665" s="12"/>
      <c r="I665" s="14"/>
      <c r="J665" s="410"/>
      <c r="L665" s="497"/>
    </row>
    <row r="666" spans="1:13" s="26" customFormat="1" ht="11.25" customHeight="1" x14ac:dyDescent="0.2">
      <c r="A666" s="318"/>
      <c r="B666" s="28"/>
      <c r="C666" s="28"/>
      <c r="D666" s="28"/>
      <c r="E666" s="28"/>
      <c r="F666" s="28"/>
      <c r="G666" s="29"/>
      <c r="H666" s="30"/>
      <c r="I666" s="31"/>
      <c r="J666" s="409"/>
      <c r="L666" s="496"/>
      <c r="M666" s="480"/>
    </row>
    <row r="667" spans="1:13" s="26" customFormat="1" ht="11.25" customHeight="1" x14ac:dyDescent="0.2">
      <c r="A667" s="318"/>
      <c r="B667" s="28"/>
      <c r="C667" s="28"/>
      <c r="D667" s="28"/>
      <c r="E667" s="28"/>
      <c r="F667" s="28"/>
      <c r="G667" s="29"/>
      <c r="H667" s="30"/>
      <c r="I667" s="31"/>
      <c r="J667" s="409"/>
      <c r="L667" s="496"/>
      <c r="M667" s="480"/>
    </row>
    <row r="668" spans="1:13" s="26" customFormat="1" ht="36.75" customHeight="1" x14ac:dyDescent="0.2">
      <c r="A668" s="83"/>
      <c r="B668" s="7" t="s">
        <v>731</v>
      </c>
      <c r="C668" s="899" t="s">
        <v>921</v>
      </c>
      <c r="D668" s="900"/>
      <c r="E668" s="900"/>
      <c r="F668" s="901"/>
      <c r="G668" s="85"/>
      <c r="H668" s="30"/>
      <c r="I668" s="31"/>
      <c r="J668" s="409"/>
      <c r="L668" s="496"/>
      <c r="M668" s="480"/>
    </row>
    <row r="669" spans="1:13" s="26" customFormat="1" ht="11.25" customHeight="1" x14ac:dyDescent="0.2">
      <c r="A669" s="324"/>
      <c r="B669" s="206">
        <v>7</v>
      </c>
      <c r="C669" s="207" t="s">
        <v>693</v>
      </c>
      <c r="D669" s="207" t="s">
        <v>16</v>
      </c>
      <c r="E669" s="208">
        <v>3.41</v>
      </c>
      <c r="F669" s="209">
        <v>0.42</v>
      </c>
      <c r="G669" s="29">
        <f>B669*E669*52</f>
        <v>1241.24</v>
      </c>
      <c r="H669" s="30">
        <f>E669*2</f>
        <v>6.82</v>
      </c>
      <c r="I669" s="31">
        <f>SUM(G669:H669)</f>
        <v>1248.06</v>
      </c>
      <c r="J669" s="409">
        <f>2*F669</f>
        <v>0.84</v>
      </c>
      <c r="K669" s="32">
        <f>SUM(I669:J669)</f>
        <v>1248.8999999999999</v>
      </c>
      <c r="L669" s="496">
        <f>K669*J$905</f>
        <v>79.569781652507999</v>
      </c>
      <c r="M669" s="480"/>
    </row>
    <row r="670" spans="1:13" s="26" customFormat="1" ht="11.25" customHeight="1" x14ac:dyDescent="0.2">
      <c r="A670" s="324"/>
      <c r="B670" s="210"/>
      <c r="C670" s="110" t="s">
        <v>20</v>
      </c>
      <c r="D670" s="211"/>
      <c r="E670" s="212">
        <f>SUM(E669:E669)</f>
        <v>3.41</v>
      </c>
      <c r="F670" s="213">
        <f>SUM(F669:F669)</f>
        <v>0.42</v>
      </c>
      <c r="G670" s="29"/>
      <c r="H670" s="30"/>
      <c r="I670" s="31"/>
      <c r="J670" s="409"/>
      <c r="L670" s="496"/>
      <c r="M670" s="480"/>
    </row>
    <row r="671" spans="1:13" s="26" customFormat="1" ht="11.25" customHeight="1" x14ac:dyDescent="0.2">
      <c r="A671" s="318"/>
      <c r="B671" s="94"/>
      <c r="C671" s="28"/>
      <c r="D671" s="28"/>
      <c r="E671" s="28"/>
      <c r="F671" s="95"/>
      <c r="G671" s="29"/>
      <c r="H671" s="30"/>
      <c r="I671" s="31"/>
      <c r="J671" s="409"/>
      <c r="L671" s="496"/>
      <c r="M671" s="480"/>
    </row>
    <row r="672" spans="1:13" x14ac:dyDescent="0.2">
      <c r="A672" s="325"/>
      <c r="B672" s="867" t="s">
        <v>21</v>
      </c>
      <c r="C672" s="868"/>
      <c r="D672" s="868"/>
      <c r="E672" s="868"/>
      <c r="F672" s="869"/>
      <c r="G672" s="12"/>
      <c r="I672" s="14"/>
      <c r="J672" s="410"/>
      <c r="L672" s="497"/>
    </row>
    <row r="673" spans="1:13" ht="12.75" customHeight="1" x14ac:dyDescent="0.2">
      <c r="A673" s="324"/>
      <c r="B673" s="870" t="s">
        <v>694</v>
      </c>
      <c r="C673" s="871"/>
      <c r="D673" s="871"/>
      <c r="E673" s="871"/>
      <c r="F673" s="872"/>
      <c r="G673" s="96"/>
      <c r="I673" s="14"/>
      <c r="J673" s="410"/>
      <c r="L673" s="497"/>
    </row>
    <row r="674" spans="1:13" s="26" customFormat="1" ht="11.25" customHeight="1" x14ac:dyDescent="0.2">
      <c r="A674" s="318"/>
      <c r="B674" s="94"/>
      <c r="C674" s="28"/>
      <c r="D674" s="28"/>
      <c r="E674" s="28"/>
      <c r="F674" s="95"/>
      <c r="G674" s="29"/>
      <c r="H674" s="30"/>
      <c r="I674" s="31"/>
      <c r="J674" s="409"/>
      <c r="L674" s="496"/>
      <c r="M674" s="480"/>
    </row>
    <row r="675" spans="1:13" x14ac:dyDescent="0.2">
      <c r="A675" s="325"/>
      <c r="B675" s="867" t="s">
        <v>25</v>
      </c>
      <c r="C675" s="868"/>
      <c r="D675" s="868"/>
      <c r="E675" s="868"/>
      <c r="F675" s="869"/>
      <c r="G675" s="12"/>
      <c r="I675" s="14"/>
      <c r="J675" s="410"/>
      <c r="L675" s="497"/>
    </row>
    <row r="676" spans="1:13" ht="11.25" customHeight="1" x14ac:dyDescent="0.2">
      <c r="A676" s="69"/>
      <c r="B676" s="873" t="s">
        <v>332</v>
      </c>
      <c r="C676" s="874"/>
      <c r="D676" s="874"/>
      <c r="E676" s="874"/>
      <c r="F676" s="875"/>
      <c r="G676" s="12"/>
      <c r="I676" s="14"/>
      <c r="J676" s="410"/>
      <c r="L676" s="497"/>
    </row>
    <row r="677" spans="1:13" s="26" customFormat="1" ht="11.25" customHeight="1" x14ac:dyDescent="0.2">
      <c r="A677" s="318"/>
      <c r="B677" s="28"/>
      <c r="C677" s="28"/>
      <c r="D677" s="28"/>
      <c r="E677" s="28"/>
      <c r="F677" s="28"/>
      <c r="G677" s="29"/>
      <c r="H677" s="30"/>
      <c r="I677" s="31"/>
      <c r="J677" s="409"/>
      <c r="L677" s="496"/>
      <c r="M677" s="480"/>
    </row>
    <row r="678" spans="1:13" s="26" customFormat="1" ht="11.25" customHeight="1" x14ac:dyDescent="0.2">
      <c r="A678" s="318"/>
      <c r="B678" s="28"/>
      <c r="C678" s="28"/>
      <c r="D678" s="28"/>
      <c r="E678" s="28"/>
      <c r="F678" s="28"/>
      <c r="G678" s="29"/>
      <c r="H678" s="30"/>
      <c r="I678" s="31"/>
      <c r="J678" s="409"/>
      <c r="L678" s="496"/>
      <c r="M678" s="480"/>
    </row>
    <row r="679" spans="1:13" s="289" customFormat="1" ht="39.75" customHeight="1" x14ac:dyDescent="0.2">
      <c r="B679" s="284" t="s">
        <v>730</v>
      </c>
      <c r="C679" s="905" t="s">
        <v>927</v>
      </c>
      <c r="D679" s="905"/>
      <c r="E679" s="905"/>
      <c r="F679" s="906"/>
      <c r="G679" s="285"/>
      <c r="H679" s="286"/>
      <c r="I679" s="287"/>
      <c r="J679" s="418"/>
      <c r="K679" s="288"/>
      <c r="L679" s="498"/>
      <c r="M679" s="486"/>
    </row>
    <row r="680" spans="1:13" customFormat="1" ht="33.75" x14ac:dyDescent="0.2">
      <c r="B680" s="18">
        <v>1</v>
      </c>
      <c r="C680" s="19" t="s">
        <v>819</v>
      </c>
      <c r="D680" s="19" t="s">
        <v>820</v>
      </c>
      <c r="E680" s="189">
        <v>157.6</v>
      </c>
      <c r="F680" s="201" t="s">
        <v>8</v>
      </c>
      <c r="G680" s="12">
        <f>B680*E680*35</f>
        <v>5516</v>
      </c>
      <c r="H680" s="13">
        <f t="shared" ref="H680:H683" si="49">E680*2</f>
        <v>315.2</v>
      </c>
      <c r="I680" s="14">
        <f>SUM(G680:H680)</f>
        <v>5831.2</v>
      </c>
      <c r="J680" s="410"/>
      <c r="K680" s="15">
        <f>SUM(I680:J684)</f>
        <v>69882.94</v>
      </c>
      <c r="L680" s="496">
        <f>K680*J$905</f>
        <v>4452.3743110219539</v>
      </c>
      <c r="M680" s="486"/>
    </row>
    <row r="681" spans="1:13" customFormat="1" ht="12.75" x14ac:dyDescent="0.2">
      <c r="B681" s="10">
        <v>5</v>
      </c>
      <c r="C681" s="11" t="s">
        <v>822</v>
      </c>
      <c r="D681" s="11" t="s">
        <v>11</v>
      </c>
      <c r="E681" s="187">
        <v>124.8</v>
      </c>
      <c r="F681" s="294" t="s">
        <v>8</v>
      </c>
      <c r="G681" s="12">
        <f t="shared" ref="G681:G683" si="50">B681*E681*35</f>
        <v>21840</v>
      </c>
      <c r="H681" s="13">
        <f t="shared" si="49"/>
        <v>249.6</v>
      </c>
      <c r="I681" s="14">
        <f t="shared" ref="I681:I683" si="51">SUM(G681:H681)</f>
        <v>22089.599999999999</v>
      </c>
      <c r="J681" s="410"/>
      <c r="K681" s="260"/>
      <c r="L681" s="498"/>
      <c r="M681" s="486"/>
    </row>
    <row r="682" spans="1:13" customFormat="1" ht="22.5" x14ac:dyDescent="0.2">
      <c r="B682" s="10">
        <v>5</v>
      </c>
      <c r="C682" s="11" t="s">
        <v>822</v>
      </c>
      <c r="D682" s="11" t="s">
        <v>821</v>
      </c>
      <c r="E682" s="293">
        <v>76.239999999999995</v>
      </c>
      <c r="F682" s="294" t="s">
        <v>8</v>
      </c>
      <c r="G682" s="12">
        <f t="shared" si="50"/>
        <v>13342</v>
      </c>
      <c r="H682" s="13">
        <f t="shared" si="49"/>
        <v>152.47999999999999</v>
      </c>
      <c r="I682" s="14">
        <f t="shared" si="51"/>
        <v>13494.48</v>
      </c>
      <c r="J682" s="410"/>
      <c r="K682" s="260"/>
      <c r="L682" s="498"/>
      <c r="M682" s="486"/>
    </row>
    <row r="683" spans="1:13" customFormat="1" ht="12.75" x14ac:dyDescent="0.2">
      <c r="B683" s="10">
        <v>5</v>
      </c>
      <c r="C683" s="11" t="s">
        <v>822</v>
      </c>
      <c r="D683" s="11" t="s">
        <v>366</v>
      </c>
      <c r="E683" s="187">
        <v>153.12</v>
      </c>
      <c r="F683" s="294" t="s">
        <v>8</v>
      </c>
      <c r="G683" s="12">
        <f t="shared" si="50"/>
        <v>26796</v>
      </c>
      <c r="H683" s="13">
        <f t="shared" si="49"/>
        <v>306.24</v>
      </c>
      <c r="I683" s="14">
        <f t="shared" si="51"/>
        <v>27102.240000000002</v>
      </c>
      <c r="J683" s="410"/>
      <c r="K683" s="260"/>
      <c r="L683" s="498"/>
      <c r="M683" s="486"/>
    </row>
    <row r="684" spans="1:13" customFormat="1" ht="22.5" x14ac:dyDescent="0.2">
      <c r="B684" s="40"/>
      <c r="C684" s="267"/>
      <c r="D684" s="267" t="s">
        <v>818</v>
      </c>
      <c r="E684" s="268"/>
      <c r="F684" s="269">
        <v>97.53</v>
      </c>
      <c r="G684" s="12">
        <f>B684*E684*35</f>
        <v>0</v>
      </c>
      <c r="H684" s="13">
        <f>E684*2</f>
        <v>0</v>
      </c>
      <c r="I684" s="14">
        <f>SUM(G684:H684)</f>
        <v>0</v>
      </c>
      <c r="J684" s="419">
        <f>F684*14</f>
        <v>1365.42</v>
      </c>
      <c r="L684" s="498"/>
      <c r="M684" s="486"/>
    </row>
    <row r="685" spans="1:13" customFormat="1" ht="12.75" x14ac:dyDescent="0.2">
      <c r="B685" s="262"/>
      <c r="C685" s="261" t="s">
        <v>20</v>
      </c>
      <c r="D685" s="263"/>
      <c r="E685" s="81">
        <f>SUM(E680:E684)</f>
        <v>511.76</v>
      </c>
      <c r="F685" s="82">
        <f>SUM(F680:F684)</f>
        <v>97.53</v>
      </c>
      <c r="G685" s="12"/>
      <c r="H685" s="13"/>
      <c r="I685" s="14"/>
      <c r="J685" s="410"/>
      <c r="K685" s="260"/>
      <c r="L685" s="498"/>
      <c r="M685" s="486"/>
    </row>
    <row r="686" spans="1:13" customFormat="1" ht="12.75" x14ac:dyDescent="0.2">
      <c r="B686" s="902"/>
      <c r="C686" s="903"/>
      <c r="D686" s="903"/>
      <c r="E686" s="903"/>
      <c r="F686" s="904"/>
      <c r="G686" s="176"/>
      <c r="H686" s="58"/>
      <c r="I686" s="13"/>
      <c r="J686" s="410"/>
      <c r="K686" s="260"/>
      <c r="L686" s="498"/>
      <c r="M686" s="486"/>
    </row>
    <row r="687" spans="1:13" customFormat="1" ht="12.75" x14ac:dyDescent="0.2">
      <c r="B687" s="1"/>
      <c r="C687" s="1"/>
      <c r="D687" s="1"/>
      <c r="E687" s="1"/>
      <c r="F687" s="1"/>
      <c r="G687" s="456"/>
      <c r="H687" s="428"/>
      <c r="I687" s="405"/>
      <c r="J687" s="429"/>
      <c r="K687" s="324"/>
      <c r="L687" s="498"/>
      <c r="M687" s="486"/>
    </row>
    <row r="688" spans="1:13" customFormat="1" ht="12.75" x14ac:dyDescent="0.2">
      <c r="B688" s="28" t="s">
        <v>63</v>
      </c>
      <c r="C688" s="28"/>
      <c r="D688" s="28"/>
      <c r="E688" s="28"/>
      <c r="F688" s="28"/>
      <c r="G688" s="326"/>
      <c r="H688" s="428"/>
      <c r="I688" s="405"/>
      <c r="J688" s="429"/>
      <c r="K688" s="309"/>
      <c r="L688" s="498"/>
      <c r="M688" s="486"/>
    </row>
    <row r="689" spans="1:13" s="309" customFormat="1" ht="36" customHeight="1" x14ac:dyDescent="0.2">
      <c r="A689" s="324"/>
      <c r="B689" s="337" t="s">
        <v>414</v>
      </c>
      <c r="C689" s="331"/>
      <c r="D689" s="331"/>
      <c r="E689" s="331" t="s">
        <v>775</v>
      </c>
      <c r="F689" s="331" t="s">
        <v>415</v>
      </c>
      <c r="G689" s="379"/>
      <c r="H689" s="368"/>
      <c r="I689" s="369"/>
      <c r="J689" s="420"/>
      <c r="L689" s="496"/>
      <c r="M689" s="480"/>
    </row>
    <row r="690" spans="1:13" s="309" customFormat="1" ht="36" customHeight="1" x14ac:dyDescent="0.2">
      <c r="A690" s="324"/>
      <c r="B690" s="338">
        <f>23*5*35</f>
        <v>4025</v>
      </c>
      <c r="C690" s="339" t="s">
        <v>838</v>
      </c>
      <c r="D690" s="339" t="s">
        <v>416</v>
      </c>
      <c r="E690" s="380">
        <v>0.6</v>
      </c>
      <c r="F690" s="445">
        <f>B690*E690</f>
        <v>2415</v>
      </c>
      <c r="G690" s="430"/>
      <c r="H690" s="368"/>
      <c r="I690" s="369"/>
      <c r="J690" s="420"/>
      <c r="L690" s="496"/>
      <c r="M690" s="480"/>
    </row>
    <row r="691" spans="1:13" s="324" customFormat="1" ht="36" customHeight="1" x14ac:dyDescent="0.2">
      <c r="B691" s="338">
        <f>(23*35*5)</f>
        <v>4025</v>
      </c>
      <c r="C691" s="339" t="s">
        <v>854</v>
      </c>
      <c r="D691" s="339" t="s">
        <v>416</v>
      </c>
      <c r="E691" s="380">
        <v>0.6</v>
      </c>
      <c r="F691" s="445">
        <f t="shared" ref="F691:F694" si="52">B691*E691</f>
        <v>2415</v>
      </c>
      <c r="G691" s="430"/>
      <c r="H691" s="368"/>
      <c r="I691" s="369"/>
      <c r="J691" s="420"/>
      <c r="L691" s="496"/>
      <c r="M691" s="480"/>
    </row>
    <row r="692" spans="1:13" s="324" customFormat="1" ht="54.75" customHeight="1" x14ac:dyDescent="0.2">
      <c r="B692" s="338">
        <f>(23*35*5)</f>
        <v>4025</v>
      </c>
      <c r="C692" s="339" t="s">
        <v>855</v>
      </c>
      <c r="D692" s="339" t="s">
        <v>416</v>
      </c>
      <c r="E692" s="380">
        <v>0.6</v>
      </c>
      <c r="F692" s="445">
        <f t="shared" si="52"/>
        <v>2415</v>
      </c>
      <c r="G692" s="430"/>
      <c r="H692" s="368"/>
      <c r="I692" s="369"/>
      <c r="J692" s="420"/>
      <c r="L692" s="496"/>
      <c r="M692" s="480"/>
    </row>
    <row r="693" spans="1:13" s="309" customFormat="1" ht="53.25" customHeight="1" x14ac:dyDescent="0.2">
      <c r="A693" s="324"/>
      <c r="B693" s="338">
        <v>1000</v>
      </c>
      <c r="C693" s="339" t="s">
        <v>839</v>
      </c>
      <c r="D693" s="339" t="s">
        <v>836</v>
      </c>
      <c r="E693" s="380">
        <v>0.6</v>
      </c>
      <c r="F693" s="445">
        <f t="shared" si="52"/>
        <v>600</v>
      </c>
      <c r="G693" s="431"/>
      <c r="H693" s="432"/>
      <c r="I693" s="369"/>
      <c r="J693" s="420"/>
      <c r="L693" s="496"/>
      <c r="M693" s="480"/>
    </row>
    <row r="694" spans="1:13" s="309" customFormat="1" ht="74.25" customHeight="1" x14ac:dyDescent="0.2">
      <c r="A694" s="324"/>
      <c r="B694" s="338">
        <v>1000</v>
      </c>
      <c r="C694" s="339" t="s">
        <v>840</v>
      </c>
      <c r="D694" s="339" t="s">
        <v>938</v>
      </c>
      <c r="E694" s="380">
        <v>0.6</v>
      </c>
      <c r="F694" s="445">
        <f t="shared" si="52"/>
        <v>600</v>
      </c>
      <c r="G694" s="431"/>
      <c r="H694" s="432"/>
      <c r="I694" s="369"/>
      <c r="J694" s="420"/>
      <c r="L694" s="496"/>
      <c r="M694" s="480"/>
    </row>
    <row r="695" spans="1:13" s="309" customFormat="1" ht="12.75" x14ac:dyDescent="0.2">
      <c r="A695" s="324"/>
      <c r="B695" s="338" t="s">
        <v>417</v>
      </c>
      <c r="C695" s="339"/>
      <c r="D695" s="339"/>
      <c r="E695" s="380"/>
      <c r="F695" s="440">
        <f>SUM(F690:F694)</f>
        <v>8445</v>
      </c>
      <c r="G695" s="433"/>
      <c r="H695" s="432"/>
      <c r="I695" s="369"/>
      <c r="J695" s="420"/>
      <c r="L695" s="496"/>
      <c r="M695" s="487">
        <f>F695</f>
        <v>8445</v>
      </c>
    </row>
    <row r="696" spans="1:13" s="309" customFormat="1" ht="12.75" customHeight="1" x14ac:dyDescent="0.2">
      <c r="A696" s="324"/>
      <c r="B696" s="437"/>
      <c r="C696" s="49"/>
      <c r="D696" s="334"/>
      <c r="E696" s="335"/>
      <c r="F696" s="438"/>
      <c r="G696" s="433"/>
      <c r="H696" s="432"/>
      <c r="I696" s="369"/>
      <c r="J696" s="420"/>
      <c r="L696" s="496"/>
      <c r="M696" s="480"/>
    </row>
    <row r="697" spans="1:13" s="309" customFormat="1" ht="12.75" customHeight="1" x14ac:dyDescent="0.2">
      <c r="A697" s="324"/>
      <c r="B697" s="867" t="s">
        <v>21</v>
      </c>
      <c r="C697" s="868"/>
      <c r="D697" s="868"/>
      <c r="E697" s="868"/>
      <c r="F697" s="939"/>
      <c r="G697" s="379"/>
      <c r="H697" s="368"/>
      <c r="I697" s="369"/>
      <c r="J697" s="420"/>
      <c r="L697" s="496"/>
      <c r="M697" s="480"/>
    </row>
    <row r="698" spans="1:13" s="309" customFormat="1" ht="12.75" customHeight="1" x14ac:dyDescent="0.2">
      <c r="A698" s="324"/>
      <c r="B698" s="867" t="s">
        <v>837</v>
      </c>
      <c r="C698" s="868"/>
      <c r="D698" s="868"/>
      <c r="E698" s="868"/>
      <c r="F698" s="939"/>
      <c r="G698" s="379"/>
      <c r="H698" s="368"/>
      <c r="I698" s="369"/>
      <c r="J698" s="420"/>
      <c r="L698" s="496"/>
      <c r="M698" s="480"/>
    </row>
    <row r="699" spans="1:13" s="309" customFormat="1" ht="22.5" customHeight="1" x14ac:dyDescent="0.2">
      <c r="A699" s="324"/>
      <c r="B699" s="867" t="s">
        <v>418</v>
      </c>
      <c r="C699" s="868"/>
      <c r="D699" s="868"/>
      <c r="E699" s="868"/>
      <c r="F699" s="939"/>
      <c r="G699" s="379"/>
      <c r="H699" s="368"/>
      <c r="I699" s="369"/>
      <c r="J699" s="420"/>
      <c r="L699" s="496"/>
      <c r="M699" s="480"/>
    </row>
    <row r="700" spans="1:13" s="309" customFormat="1" ht="22.5" customHeight="1" x14ac:dyDescent="0.2">
      <c r="A700" s="324"/>
      <c r="B700" s="299"/>
      <c r="C700" s="300"/>
      <c r="D700" s="300"/>
      <c r="E700" s="300"/>
      <c r="F700" s="332"/>
      <c r="G700" s="379"/>
      <c r="H700" s="368"/>
      <c r="I700" s="369"/>
      <c r="J700" s="420"/>
      <c r="L700" s="496"/>
      <c r="M700" s="480"/>
    </row>
    <row r="701" spans="1:13" s="289" customFormat="1" ht="12.75" x14ac:dyDescent="0.2">
      <c r="B701" s="940" t="s">
        <v>25</v>
      </c>
      <c r="C701" s="941"/>
      <c r="D701" s="941"/>
      <c r="E701" s="941"/>
      <c r="F701" s="942"/>
      <c r="G701" s="371"/>
      <c r="H701" s="434"/>
      <c r="I701" s="435"/>
      <c r="J701" s="436"/>
      <c r="K701" s="285"/>
      <c r="L701" s="498"/>
      <c r="M701" s="486"/>
    </row>
    <row r="702" spans="1:13" s="289" customFormat="1" ht="27.75" customHeight="1" x14ac:dyDescent="0.2">
      <c r="B702" s="943" t="s">
        <v>666</v>
      </c>
      <c r="C702" s="909"/>
      <c r="D702" s="909"/>
      <c r="E702" s="909"/>
      <c r="F702" s="944"/>
      <c r="G702" s="371"/>
      <c r="H702" s="434"/>
      <c r="I702" s="435"/>
      <c r="J702" s="436"/>
      <c r="K702" s="285"/>
      <c r="L702" s="498"/>
      <c r="M702" s="486"/>
    </row>
    <row r="703" spans="1:13" customFormat="1" ht="12.75" x14ac:dyDescent="0.2">
      <c r="B703" s="873" t="s">
        <v>870</v>
      </c>
      <c r="C703" s="874"/>
      <c r="D703" s="874"/>
      <c r="E703" s="874"/>
      <c r="F703" s="945"/>
      <c r="G703" s="318"/>
      <c r="H703" s="370"/>
      <c r="I703" s="366"/>
      <c r="J703" s="419"/>
      <c r="K703" s="325"/>
      <c r="L703" s="498"/>
      <c r="M703" s="486"/>
    </row>
    <row r="704" spans="1:13" s="309" customFormat="1" ht="22.5" customHeight="1" x14ac:dyDescent="0.2">
      <c r="A704" s="324"/>
      <c r="B704" s="358"/>
      <c r="C704" s="300"/>
      <c r="D704" s="300"/>
      <c r="E704" s="300"/>
      <c r="F704" s="332"/>
      <c r="G704" s="83"/>
      <c r="H704" s="83"/>
      <c r="I704" s="83"/>
      <c r="J704" s="422"/>
      <c r="L704" s="496"/>
      <c r="M704" s="480"/>
    </row>
    <row r="705" spans="1:14" s="701" customFormat="1" ht="36" customHeight="1" x14ac:dyDescent="0.2">
      <c r="A705" s="6"/>
      <c r="B705" s="7" t="s">
        <v>817</v>
      </c>
      <c r="C705" s="888" t="s">
        <v>939</v>
      </c>
      <c r="D705" s="888"/>
      <c r="E705" s="888"/>
      <c r="F705" s="889"/>
      <c r="G705" s="12"/>
      <c r="H705" s="13"/>
      <c r="I705" s="14"/>
      <c r="K705" s="258"/>
      <c r="L705" s="501"/>
      <c r="M705" s="489"/>
      <c r="N705" s="457"/>
    </row>
    <row r="706" spans="1:14" s="701" customFormat="1" ht="33.75" x14ac:dyDescent="0.2">
      <c r="A706" s="325"/>
      <c r="B706" s="18">
        <v>1</v>
      </c>
      <c r="C706" s="19" t="s">
        <v>940</v>
      </c>
      <c r="D706" s="19" t="s">
        <v>941</v>
      </c>
      <c r="E706" s="67">
        <v>100</v>
      </c>
      <c r="F706" s="459"/>
      <c r="G706" s="12">
        <v>0</v>
      </c>
      <c r="H706" s="13">
        <f>E706*2</f>
        <v>200</v>
      </c>
      <c r="I706" s="14">
        <f>SUM(G706:H706)</f>
        <v>200</v>
      </c>
      <c r="J706" s="291"/>
      <c r="K706" s="291">
        <f>SUM(I706:J750)</f>
        <v>2061.9</v>
      </c>
      <c r="L706" s="496">
        <f>K706*J$905</f>
        <v>131.36754967515915</v>
      </c>
      <c r="M706" s="490"/>
      <c r="N706" s="468"/>
    </row>
    <row r="707" spans="1:14" s="701" customFormat="1" x14ac:dyDescent="0.2">
      <c r="A707" s="325"/>
      <c r="B707" s="152"/>
      <c r="C707" s="59" t="s">
        <v>942</v>
      </c>
      <c r="D707" s="697"/>
      <c r="E707" s="148"/>
      <c r="F707" s="149"/>
      <c r="G707" s="12">
        <v>0</v>
      </c>
      <c r="H707" s="13">
        <f t="shared" ref="H707:H749" si="53">E707*2</f>
        <v>0</v>
      </c>
      <c r="I707" s="14">
        <f t="shared" ref="I707:I720" si="54">SUM(G707:H707)</f>
        <v>0</v>
      </c>
      <c r="K707" s="258"/>
      <c r="L707" s="501"/>
      <c r="M707" s="489"/>
      <c r="N707" s="457"/>
    </row>
    <row r="708" spans="1:14" s="701" customFormat="1" x14ac:dyDescent="0.2">
      <c r="A708" s="325"/>
      <c r="B708" s="155">
        <v>5</v>
      </c>
      <c r="C708" s="35" t="s">
        <v>943</v>
      </c>
      <c r="D708" s="35" t="s">
        <v>190</v>
      </c>
      <c r="E708" s="79">
        <v>45.45</v>
      </c>
      <c r="F708" s="80"/>
      <c r="G708" s="12">
        <v>0</v>
      </c>
      <c r="H708" s="13">
        <f t="shared" si="53"/>
        <v>90.9</v>
      </c>
      <c r="I708" s="14">
        <f t="shared" si="54"/>
        <v>90.9</v>
      </c>
      <c r="K708" s="258"/>
      <c r="L708" s="501"/>
      <c r="M708" s="489"/>
      <c r="N708" s="457"/>
    </row>
    <row r="709" spans="1:14" s="701" customFormat="1" x14ac:dyDescent="0.2">
      <c r="A709" s="325"/>
      <c r="B709" s="152"/>
      <c r="C709" s="697" t="s">
        <v>944</v>
      </c>
      <c r="D709" s="697"/>
      <c r="E709" s="148">
        <v>4.3099999999999996</v>
      </c>
      <c r="F709" s="149"/>
      <c r="G709" s="12">
        <v>0</v>
      </c>
      <c r="H709" s="13">
        <f t="shared" si="53"/>
        <v>8.6199999999999992</v>
      </c>
      <c r="I709" s="14">
        <f t="shared" si="54"/>
        <v>8.6199999999999992</v>
      </c>
      <c r="K709" s="258"/>
      <c r="L709" s="501"/>
      <c r="M709" s="489"/>
      <c r="N709" s="457"/>
    </row>
    <row r="710" spans="1:14" s="701" customFormat="1" x14ac:dyDescent="0.2">
      <c r="A710" s="325"/>
      <c r="B710" s="152"/>
      <c r="C710" s="697" t="s">
        <v>205</v>
      </c>
      <c r="D710" s="697"/>
      <c r="E710" s="148">
        <v>2.78</v>
      </c>
      <c r="F710" s="149"/>
      <c r="G710" s="12">
        <v>0</v>
      </c>
      <c r="H710" s="13">
        <f t="shared" si="53"/>
        <v>5.56</v>
      </c>
      <c r="I710" s="14">
        <f t="shared" si="54"/>
        <v>5.56</v>
      </c>
      <c r="K710" s="258"/>
      <c r="L710" s="501"/>
      <c r="M710" s="489"/>
      <c r="N710" s="457"/>
    </row>
    <row r="711" spans="1:14" s="701" customFormat="1" x14ac:dyDescent="0.2">
      <c r="A711" s="325"/>
      <c r="B711" s="152"/>
      <c r="C711" s="697" t="s">
        <v>945</v>
      </c>
      <c r="D711" s="697"/>
      <c r="E711" s="148">
        <v>3.86</v>
      </c>
      <c r="F711" s="149"/>
      <c r="G711" s="12">
        <v>0</v>
      </c>
      <c r="H711" s="13">
        <f t="shared" si="53"/>
        <v>7.72</v>
      </c>
      <c r="I711" s="14">
        <f t="shared" si="54"/>
        <v>7.72</v>
      </c>
      <c r="K711" s="258"/>
      <c r="L711" s="501"/>
      <c r="M711" s="489"/>
      <c r="N711" s="457"/>
    </row>
    <row r="712" spans="1:14" s="701" customFormat="1" x14ac:dyDescent="0.2">
      <c r="A712" s="325"/>
      <c r="B712" s="152"/>
      <c r="C712" s="697" t="s">
        <v>946</v>
      </c>
      <c r="D712" s="697"/>
      <c r="E712" s="148">
        <v>1.71</v>
      </c>
      <c r="F712" s="149"/>
      <c r="G712" s="12">
        <v>0</v>
      </c>
      <c r="H712" s="13">
        <f t="shared" si="53"/>
        <v>3.42</v>
      </c>
      <c r="I712" s="14">
        <f t="shared" si="54"/>
        <v>3.42</v>
      </c>
      <c r="K712" s="258"/>
      <c r="L712" s="501"/>
      <c r="M712" s="489"/>
      <c r="N712" s="457"/>
    </row>
    <row r="713" spans="1:14" s="701" customFormat="1" x14ac:dyDescent="0.2">
      <c r="A713" s="325"/>
      <c r="B713" s="153">
        <v>1</v>
      </c>
      <c r="C713" s="19" t="s">
        <v>622</v>
      </c>
      <c r="D713" s="19" t="s">
        <v>947</v>
      </c>
      <c r="E713" s="121">
        <v>36.299999999999997</v>
      </c>
      <c r="F713" s="122"/>
      <c r="G713" s="12">
        <v>0</v>
      </c>
      <c r="H713" s="13">
        <f t="shared" si="53"/>
        <v>72.599999999999994</v>
      </c>
      <c r="I713" s="14">
        <f t="shared" si="54"/>
        <v>72.599999999999994</v>
      </c>
      <c r="K713" s="258"/>
      <c r="L713" s="501"/>
      <c r="M713" s="489"/>
      <c r="N713" s="457"/>
    </row>
    <row r="714" spans="1:14" s="701" customFormat="1" x14ac:dyDescent="0.2">
      <c r="A714" s="325"/>
      <c r="B714" s="153">
        <v>1</v>
      </c>
      <c r="C714" s="19" t="s">
        <v>205</v>
      </c>
      <c r="D714" s="19" t="s">
        <v>947</v>
      </c>
      <c r="E714" s="121">
        <v>1.56</v>
      </c>
      <c r="F714" s="122"/>
      <c r="G714" s="12">
        <v>0</v>
      </c>
      <c r="H714" s="13">
        <f t="shared" si="53"/>
        <v>3.12</v>
      </c>
      <c r="I714" s="14">
        <f t="shared" si="54"/>
        <v>3.12</v>
      </c>
      <c r="K714" s="258"/>
      <c r="L714" s="501"/>
      <c r="M714" s="489"/>
      <c r="N714" s="457"/>
    </row>
    <row r="715" spans="1:14" s="701" customFormat="1" x14ac:dyDescent="0.2">
      <c r="A715" s="325"/>
      <c r="B715" s="153">
        <v>1</v>
      </c>
      <c r="C715" s="19" t="s">
        <v>205</v>
      </c>
      <c r="D715" s="19" t="s">
        <v>947</v>
      </c>
      <c r="E715" s="121">
        <v>1.56</v>
      </c>
      <c r="F715" s="122"/>
      <c r="G715" s="12">
        <v>0</v>
      </c>
      <c r="H715" s="13">
        <f t="shared" si="53"/>
        <v>3.12</v>
      </c>
      <c r="I715" s="14">
        <f t="shared" si="54"/>
        <v>3.12</v>
      </c>
      <c r="K715" s="258"/>
      <c r="L715" s="501"/>
      <c r="M715" s="489"/>
      <c r="N715" s="457"/>
    </row>
    <row r="716" spans="1:14" s="701" customFormat="1" x14ac:dyDescent="0.2">
      <c r="A716" s="325"/>
      <c r="B716" s="152"/>
      <c r="C716" s="697" t="s">
        <v>948</v>
      </c>
      <c r="D716" s="697"/>
      <c r="E716" s="148">
        <v>15.81</v>
      </c>
      <c r="F716" s="149"/>
      <c r="G716" s="12">
        <v>0</v>
      </c>
      <c r="H716" s="13">
        <f t="shared" si="53"/>
        <v>31.62</v>
      </c>
      <c r="I716" s="14">
        <f t="shared" si="54"/>
        <v>31.62</v>
      </c>
      <c r="K716" s="258"/>
      <c r="L716" s="501"/>
      <c r="M716" s="489"/>
      <c r="N716" s="457"/>
    </row>
    <row r="717" spans="1:14" s="701" customFormat="1" x14ac:dyDescent="0.2">
      <c r="A717" s="325"/>
      <c r="B717" s="153">
        <v>1</v>
      </c>
      <c r="C717" s="19" t="s">
        <v>949</v>
      </c>
      <c r="D717" s="19" t="s">
        <v>16</v>
      </c>
      <c r="E717" s="19">
        <v>5.66</v>
      </c>
      <c r="F717" s="460"/>
      <c r="G717" s="12">
        <v>0</v>
      </c>
      <c r="H717" s="13">
        <f t="shared" si="53"/>
        <v>11.32</v>
      </c>
      <c r="I717" s="14">
        <f t="shared" si="54"/>
        <v>11.32</v>
      </c>
      <c r="K717" s="258"/>
      <c r="L717" s="501"/>
      <c r="M717" s="489"/>
      <c r="N717" s="457"/>
    </row>
    <row r="718" spans="1:14" s="701" customFormat="1" x14ac:dyDescent="0.2">
      <c r="A718" s="325"/>
      <c r="B718" s="461"/>
      <c r="C718" s="697" t="s">
        <v>950</v>
      </c>
      <c r="D718" s="697"/>
      <c r="E718" s="697">
        <v>15.13</v>
      </c>
      <c r="F718" s="462"/>
      <c r="G718" s="12">
        <v>0</v>
      </c>
      <c r="H718" s="13">
        <f t="shared" si="53"/>
        <v>30.26</v>
      </c>
      <c r="I718" s="14">
        <f t="shared" si="54"/>
        <v>30.26</v>
      </c>
      <c r="K718" s="258"/>
      <c r="L718" s="501"/>
      <c r="M718" s="489"/>
      <c r="N718" s="457"/>
    </row>
    <row r="719" spans="1:14" s="701" customFormat="1" ht="22.5" x14ac:dyDescent="0.2">
      <c r="A719" s="325"/>
      <c r="B719" s="155">
        <v>5</v>
      </c>
      <c r="C719" s="35" t="s">
        <v>951</v>
      </c>
      <c r="D719" s="35" t="s">
        <v>190</v>
      </c>
      <c r="E719" s="35">
        <v>19.190000000000001</v>
      </c>
      <c r="F719" s="463"/>
      <c r="G719" s="12">
        <v>0</v>
      </c>
      <c r="H719" s="13">
        <f t="shared" si="53"/>
        <v>38.380000000000003</v>
      </c>
      <c r="I719" s="14">
        <f t="shared" si="54"/>
        <v>38.380000000000003</v>
      </c>
      <c r="K719" s="258"/>
      <c r="L719" s="501"/>
      <c r="M719" s="489"/>
      <c r="N719" s="457"/>
    </row>
    <row r="720" spans="1:14" s="701" customFormat="1" x14ac:dyDescent="0.2">
      <c r="A720" s="325"/>
      <c r="B720" s="152"/>
      <c r="C720" s="696" t="s">
        <v>413</v>
      </c>
      <c r="D720" s="696" t="s">
        <v>327</v>
      </c>
      <c r="E720" s="696">
        <v>19.89</v>
      </c>
      <c r="F720" s="464"/>
      <c r="G720" s="12">
        <v>0</v>
      </c>
      <c r="H720" s="13">
        <f t="shared" si="53"/>
        <v>39.78</v>
      </c>
      <c r="I720" s="14">
        <f t="shared" si="54"/>
        <v>39.78</v>
      </c>
      <c r="K720" s="258"/>
      <c r="L720" s="501"/>
      <c r="M720" s="489"/>
      <c r="N720" s="457"/>
    </row>
    <row r="721" spans="1:14" s="701" customFormat="1" ht="22.5" x14ac:dyDescent="0.2">
      <c r="A721" s="325"/>
      <c r="B721" s="461"/>
      <c r="C721" s="697" t="s">
        <v>952</v>
      </c>
      <c r="D721" s="697"/>
      <c r="E721" s="8"/>
      <c r="F721" s="54">
        <v>42.2</v>
      </c>
      <c r="G721" s="12">
        <v>0</v>
      </c>
      <c r="H721" s="13">
        <f t="shared" si="53"/>
        <v>0</v>
      </c>
      <c r="I721" s="14"/>
      <c r="J721" s="469">
        <f>F721*2</f>
        <v>84.4</v>
      </c>
      <c r="K721" s="258"/>
      <c r="L721" s="501"/>
      <c r="M721" s="489"/>
      <c r="N721" s="457"/>
    </row>
    <row r="722" spans="1:14" s="701" customFormat="1" x14ac:dyDescent="0.2">
      <c r="A722" s="325"/>
      <c r="B722" s="461"/>
      <c r="C722" s="59" t="s">
        <v>334</v>
      </c>
      <c r="D722" s="697"/>
      <c r="E722" s="8"/>
      <c r="F722" s="698"/>
      <c r="G722" s="12">
        <v>0</v>
      </c>
      <c r="H722" s="13">
        <f t="shared" si="53"/>
        <v>0</v>
      </c>
      <c r="I722" s="14"/>
      <c r="J722" s="470"/>
      <c r="K722" s="258"/>
      <c r="L722" s="501"/>
      <c r="M722" s="489"/>
      <c r="N722" s="457"/>
    </row>
    <row r="723" spans="1:14" s="701" customFormat="1" x14ac:dyDescent="0.2">
      <c r="A723" s="325"/>
      <c r="B723" s="153">
        <v>1</v>
      </c>
      <c r="C723" s="19" t="s">
        <v>953</v>
      </c>
      <c r="D723" s="19" t="s">
        <v>366</v>
      </c>
      <c r="E723" s="67">
        <v>18.68</v>
      </c>
      <c r="F723" s="465"/>
      <c r="G723" s="12">
        <v>0</v>
      </c>
      <c r="H723" s="13">
        <f t="shared" si="53"/>
        <v>37.36</v>
      </c>
      <c r="I723" s="14">
        <f t="shared" ref="I723:I740" si="55">SUM(G723:H723)</f>
        <v>37.36</v>
      </c>
      <c r="J723" s="470"/>
      <c r="K723" s="258"/>
      <c r="L723" s="501"/>
      <c r="M723" s="489"/>
      <c r="N723" s="457"/>
    </row>
    <row r="724" spans="1:14" s="701" customFormat="1" x14ac:dyDescent="0.2">
      <c r="A724" s="325"/>
      <c r="B724" s="155">
        <v>5</v>
      </c>
      <c r="C724" s="35" t="s">
        <v>455</v>
      </c>
      <c r="D724" s="35" t="s">
        <v>16</v>
      </c>
      <c r="E724" s="466">
        <v>9.75</v>
      </c>
      <c r="F724" s="41"/>
      <c r="G724" s="12">
        <v>0</v>
      </c>
      <c r="H724" s="13">
        <f t="shared" si="53"/>
        <v>19.5</v>
      </c>
      <c r="I724" s="14">
        <f t="shared" si="55"/>
        <v>19.5</v>
      </c>
      <c r="J724" s="470"/>
      <c r="K724" s="258"/>
      <c r="L724" s="501"/>
      <c r="M724" s="489"/>
      <c r="N724" s="457"/>
    </row>
    <row r="725" spans="1:14" s="701" customFormat="1" x14ac:dyDescent="0.2">
      <c r="A725" s="325"/>
      <c r="B725" s="155">
        <v>5</v>
      </c>
      <c r="C725" s="35" t="s">
        <v>954</v>
      </c>
      <c r="D725" s="35" t="s">
        <v>947</v>
      </c>
      <c r="E725" s="466">
        <v>2.9</v>
      </c>
      <c r="F725" s="41"/>
      <c r="G725" s="12">
        <v>0</v>
      </c>
      <c r="H725" s="13">
        <f t="shared" si="53"/>
        <v>5.8</v>
      </c>
      <c r="I725" s="14">
        <f t="shared" si="55"/>
        <v>5.8</v>
      </c>
      <c r="J725" s="470"/>
      <c r="K725" s="258"/>
      <c r="L725" s="501"/>
      <c r="M725" s="489"/>
      <c r="N725" s="457"/>
    </row>
    <row r="726" spans="1:14" s="701" customFormat="1" x14ac:dyDescent="0.2">
      <c r="A726" s="325"/>
      <c r="B726" s="155">
        <v>5</v>
      </c>
      <c r="C726" s="35" t="s">
        <v>722</v>
      </c>
      <c r="D726" s="35" t="s">
        <v>947</v>
      </c>
      <c r="E726" s="466">
        <v>14.6</v>
      </c>
      <c r="F726" s="41"/>
      <c r="G726" s="12">
        <v>0</v>
      </c>
      <c r="H726" s="13">
        <f t="shared" si="53"/>
        <v>29.2</v>
      </c>
      <c r="I726" s="14">
        <f t="shared" si="55"/>
        <v>29.2</v>
      </c>
      <c r="J726" s="470"/>
      <c r="K726" s="258"/>
      <c r="L726" s="501"/>
      <c r="M726" s="489"/>
      <c r="N726" s="457"/>
    </row>
    <row r="727" spans="1:14" s="701" customFormat="1" x14ac:dyDescent="0.2">
      <c r="A727" s="325"/>
      <c r="B727" s="155">
        <v>5</v>
      </c>
      <c r="C727" s="35" t="s">
        <v>15</v>
      </c>
      <c r="D727" s="35" t="s">
        <v>16</v>
      </c>
      <c r="E727" s="466">
        <v>5.16</v>
      </c>
      <c r="F727" s="41"/>
      <c r="G727" s="12">
        <v>0</v>
      </c>
      <c r="H727" s="13">
        <f t="shared" si="53"/>
        <v>10.32</v>
      </c>
      <c r="I727" s="14">
        <f t="shared" si="55"/>
        <v>10.32</v>
      </c>
      <c r="J727" s="470"/>
      <c r="K727" s="258"/>
      <c r="L727" s="501"/>
      <c r="M727" s="489"/>
      <c r="N727" s="457"/>
    </row>
    <row r="728" spans="1:14" s="701" customFormat="1" x14ac:dyDescent="0.2">
      <c r="A728" s="325"/>
      <c r="B728" s="153">
        <v>1</v>
      </c>
      <c r="C728" s="19" t="s">
        <v>205</v>
      </c>
      <c r="D728" s="19" t="s">
        <v>947</v>
      </c>
      <c r="E728" s="67">
        <v>2.12</v>
      </c>
      <c r="F728" s="465"/>
      <c r="G728" s="12">
        <v>0</v>
      </c>
      <c r="H728" s="13">
        <f t="shared" si="53"/>
        <v>4.24</v>
      </c>
      <c r="I728" s="14">
        <f t="shared" si="55"/>
        <v>4.24</v>
      </c>
      <c r="J728" s="470"/>
      <c r="K728" s="258"/>
      <c r="L728" s="501"/>
      <c r="M728" s="489"/>
      <c r="N728" s="457"/>
    </row>
    <row r="729" spans="1:14" s="701" customFormat="1" x14ac:dyDescent="0.2">
      <c r="A729" s="325"/>
      <c r="B729" s="153">
        <v>1</v>
      </c>
      <c r="C729" s="19" t="s">
        <v>955</v>
      </c>
      <c r="D729" s="19" t="s">
        <v>190</v>
      </c>
      <c r="E729" s="67">
        <v>10.63</v>
      </c>
      <c r="F729" s="465"/>
      <c r="G729" s="12">
        <v>0</v>
      </c>
      <c r="H729" s="13">
        <f t="shared" si="53"/>
        <v>21.26</v>
      </c>
      <c r="I729" s="14">
        <f t="shared" si="55"/>
        <v>21.26</v>
      </c>
      <c r="J729" s="470"/>
      <c r="K729" s="258"/>
      <c r="L729" s="501"/>
      <c r="M729" s="489"/>
      <c r="N729" s="457"/>
    </row>
    <row r="730" spans="1:14" s="701" customFormat="1" x14ac:dyDescent="0.2">
      <c r="A730" s="325"/>
      <c r="B730" s="155">
        <v>5</v>
      </c>
      <c r="C730" s="35" t="s">
        <v>956</v>
      </c>
      <c r="D730" s="35" t="s">
        <v>947</v>
      </c>
      <c r="E730" s="466">
        <v>45.09</v>
      </c>
      <c r="F730" s="41"/>
      <c r="G730" s="12">
        <v>0</v>
      </c>
      <c r="H730" s="13">
        <f t="shared" si="53"/>
        <v>90.18</v>
      </c>
      <c r="I730" s="14">
        <f t="shared" si="55"/>
        <v>90.18</v>
      </c>
      <c r="J730" s="470"/>
      <c r="K730" s="258"/>
      <c r="L730" s="501"/>
      <c r="M730" s="489"/>
      <c r="N730" s="457"/>
    </row>
    <row r="731" spans="1:14" s="701" customFormat="1" x14ac:dyDescent="0.2">
      <c r="A731" s="325"/>
      <c r="B731" s="155">
        <v>5</v>
      </c>
      <c r="C731" s="35" t="s">
        <v>301</v>
      </c>
      <c r="D731" s="35" t="s">
        <v>947</v>
      </c>
      <c r="E731" s="466">
        <v>12.54</v>
      </c>
      <c r="F731" s="41"/>
      <c r="G731" s="12">
        <v>0</v>
      </c>
      <c r="H731" s="13">
        <f t="shared" si="53"/>
        <v>25.08</v>
      </c>
      <c r="I731" s="14">
        <f t="shared" si="55"/>
        <v>25.08</v>
      </c>
      <c r="J731" s="470"/>
      <c r="K731" s="258"/>
      <c r="L731" s="501"/>
      <c r="M731" s="489"/>
      <c r="N731" s="457"/>
    </row>
    <row r="732" spans="1:14" s="701" customFormat="1" x14ac:dyDescent="0.2">
      <c r="A732" s="325"/>
      <c r="B732" s="155">
        <v>5</v>
      </c>
      <c r="C732" s="35" t="s">
        <v>957</v>
      </c>
      <c r="D732" s="35" t="s">
        <v>190</v>
      </c>
      <c r="E732" s="467">
        <v>27.28</v>
      </c>
      <c r="F732" s="463"/>
      <c r="G732" s="12">
        <v>0</v>
      </c>
      <c r="H732" s="13">
        <f t="shared" si="53"/>
        <v>54.56</v>
      </c>
      <c r="I732" s="14">
        <f t="shared" si="55"/>
        <v>54.56</v>
      </c>
      <c r="J732" s="470"/>
      <c r="K732" s="258"/>
      <c r="L732" s="501"/>
      <c r="M732" s="489"/>
      <c r="N732" s="457"/>
    </row>
    <row r="733" spans="1:14" s="701" customFormat="1" x14ac:dyDescent="0.2">
      <c r="A733" s="325"/>
      <c r="B733" s="155">
        <v>5</v>
      </c>
      <c r="C733" s="35" t="s">
        <v>958</v>
      </c>
      <c r="D733" s="35" t="s">
        <v>190</v>
      </c>
      <c r="E733" s="467">
        <v>3.74</v>
      </c>
      <c r="F733" s="463"/>
      <c r="G733" s="12">
        <v>0</v>
      </c>
      <c r="H733" s="13">
        <f t="shared" si="53"/>
        <v>7.48</v>
      </c>
      <c r="I733" s="14">
        <f t="shared" si="55"/>
        <v>7.48</v>
      </c>
      <c r="J733" s="470"/>
      <c r="K733" s="258"/>
      <c r="L733" s="501"/>
      <c r="M733" s="489"/>
      <c r="N733" s="457"/>
    </row>
    <row r="734" spans="1:14" s="701" customFormat="1" x14ac:dyDescent="0.2">
      <c r="A734" s="325"/>
      <c r="B734" s="155">
        <v>5</v>
      </c>
      <c r="C734" s="35" t="s">
        <v>959</v>
      </c>
      <c r="D734" s="35" t="s">
        <v>131</v>
      </c>
      <c r="E734" s="467">
        <v>30.51</v>
      </c>
      <c r="F734" s="463"/>
      <c r="G734" s="12">
        <v>0</v>
      </c>
      <c r="H734" s="13">
        <f t="shared" si="53"/>
        <v>61.02</v>
      </c>
      <c r="I734" s="14">
        <f t="shared" si="55"/>
        <v>61.02</v>
      </c>
      <c r="J734" s="470"/>
      <c r="K734" s="258"/>
      <c r="L734" s="501"/>
      <c r="M734" s="489"/>
      <c r="N734" s="457"/>
    </row>
    <row r="735" spans="1:14" s="701" customFormat="1" x14ac:dyDescent="0.2">
      <c r="A735" s="325"/>
      <c r="B735" s="155">
        <v>5</v>
      </c>
      <c r="C735" s="35" t="s">
        <v>960</v>
      </c>
      <c r="D735" s="35" t="s">
        <v>947</v>
      </c>
      <c r="E735" s="467">
        <v>66.84</v>
      </c>
      <c r="F735" s="463"/>
      <c r="G735" s="12">
        <v>0</v>
      </c>
      <c r="H735" s="13">
        <f t="shared" si="53"/>
        <v>133.68</v>
      </c>
      <c r="I735" s="14">
        <f t="shared" si="55"/>
        <v>133.68</v>
      </c>
      <c r="J735" s="470"/>
      <c r="K735" s="258"/>
      <c r="L735" s="501"/>
      <c r="M735" s="489"/>
      <c r="N735" s="457"/>
    </row>
    <row r="736" spans="1:14" s="701" customFormat="1" x14ac:dyDescent="0.2">
      <c r="A736" s="325"/>
      <c r="B736" s="155">
        <v>5</v>
      </c>
      <c r="C736" s="35" t="s">
        <v>455</v>
      </c>
      <c r="D736" s="35" t="s">
        <v>16</v>
      </c>
      <c r="E736" s="467">
        <v>14.8</v>
      </c>
      <c r="F736" s="463"/>
      <c r="G736" s="12">
        <v>0</v>
      </c>
      <c r="H736" s="13">
        <f t="shared" si="53"/>
        <v>29.6</v>
      </c>
      <c r="I736" s="14">
        <f t="shared" si="55"/>
        <v>29.6</v>
      </c>
      <c r="J736" s="470"/>
      <c r="K736" s="258"/>
      <c r="L736" s="501"/>
      <c r="M736" s="489"/>
      <c r="N736" s="457"/>
    </row>
    <row r="737" spans="1:14" s="701" customFormat="1" x14ac:dyDescent="0.2">
      <c r="A737" s="325"/>
      <c r="B737" s="155">
        <v>5</v>
      </c>
      <c r="C737" s="35" t="s">
        <v>117</v>
      </c>
      <c r="D737" s="35" t="s">
        <v>190</v>
      </c>
      <c r="E737" s="467">
        <v>13.45</v>
      </c>
      <c r="F737" s="463"/>
      <c r="G737" s="12">
        <v>0</v>
      </c>
      <c r="H737" s="13">
        <f t="shared" si="53"/>
        <v>26.9</v>
      </c>
      <c r="I737" s="14">
        <f t="shared" si="55"/>
        <v>26.9</v>
      </c>
      <c r="J737" s="470"/>
      <c r="K737" s="258"/>
      <c r="L737" s="501"/>
      <c r="M737" s="489"/>
      <c r="N737" s="457"/>
    </row>
    <row r="738" spans="1:14" s="701" customFormat="1" x14ac:dyDescent="0.2">
      <c r="A738" s="325"/>
      <c r="B738" s="155">
        <v>5</v>
      </c>
      <c r="C738" s="35" t="s">
        <v>955</v>
      </c>
      <c r="D738" s="35" t="s">
        <v>190</v>
      </c>
      <c r="E738" s="467">
        <v>10.55</v>
      </c>
      <c r="F738" s="463"/>
      <c r="G738" s="12">
        <v>0</v>
      </c>
      <c r="H738" s="13">
        <f t="shared" si="53"/>
        <v>21.1</v>
      </c>
      <c r="I738" s="14">
        <f t="shared" si="55"/>
        <v>21.1</v>
      </c>
      <c r="J738" s="470"/>
      <c r="K738" s="258"/>
      <c r="L738" s="501"/>
      <c r="M738" s="489"/>
      <c r="N738" s="457"/>
    </row>
    <row r="739" spans="1:14" s="701" customFormat="1" x14ac:dyDescent="0.2">
      <c r="A739" s="325"/>
      <c r="B739" s="153">
        <v>1</v>
      </c>
      <c r="C739" s="19" t="s">
        <v>722</v>
      </c>
      <c r="D739" s="19" t="s">
        <v>947</v>
      </c>
      <c r="E739" s="52">
        <v>12.17</v>
      </c>
      <c r="F739" s="460"/>
      <c r="G739" s="12">
        <v>0</v>
      </c>
      <c r="H739" s="13">
        <f t="shared" si="53"/>
        <v>24.34</v>
      </c>
      <c r="I739" s="14">
        <f t="shared" si="55"/>
        <v>24.34</v>
      </c>
      <c r="J739" s="470"/>
      <c r="K739" s="258"/>
      <c r="L739" s="501"/>
      <c r="M739" s="489"/>
      <c r="N739" s="457"/>
    </row>
    <row r="740" spans="1:14" s="701" customFormat="1" x14ac:dyDescent="0.2">
      <c r="A740" s="325"/>
      <c r="B740" s="155">
        <v>5</v>
      </c>
      <c r="C740" s="35" t="s">
        <v>961</v>
      </c>
      <c r="D740" s="35" t="s">
        <v>947</v>
      </c>
      <c r="E740" s="467">
        <v>27.42</v>
      </c>
      <c r="F740" s="463"/>
      <c r="G740" s="12">
        <v>0</v>
      </c>
      <c r="H740" s="13">
        <f t="shared" si="53"/>
        <v>54.84</v>
      </c>
      <c r="I740" s="14">
        <f t="shared" si="55"/>
        <v>54.84</v>
      </c>
      <c r="J740" s="470"/>
      <c r="K740" s="258"/>
      <c r="L740" s="501"/>
      <c r="M740" s="489"/>
      <c r="N740" s="457"/>
    </row>
    <row r="741" spans="1:14" s="701" customFormat="1" ht="22.5" x14ac:dyDescent="0.2">
      <c r="A741" s="325"/>
      <c r="B741" s="152"/>
      <c r="C741" s="697" t="s">
        <v>952</v>
      </c>
      <c r="D741" s="697"/>
      <c r="E741" s="53"/>
      <c r="F741" s="54">
        <v>45</v>
      </c>
      <c r="G741" s="12">
        <v>0</v>
      </c>
      <c r="H741" s="13">
        <f t="shared" si="53"/>
        <v>0</v>
      </c>
      <c r="I741" s="14"/>
      <c r="J741" s="469">
        <f>F741*2</f>
        <v>90</v>
      </c>
      <c r="K741" s="258"/>
      <c r="L741" s="501"/>
      <c r="M741" s="489"/>
      <c r="N741" s="457"/>
    </row>
    <row r="742" spans="1:14" s="701" customFormat="1" x14ac:dyDescent="0.2">
      <c r="A742" s="325"/>
      <c r="B742" s="152"/>
      <c r="C742" s="59" t="s">
        <v>962</v>
      </c>
      <c r="D742" s="697"/>
      <c r="E742" s="53"/>
      <c r="F742" s="462"/>
      <c r="G742" s="12">
        <v>0</v>
      </c>
      <c r="H742" s="13">
        <f t="shared" si="53"/>
        <v>0</v>
      </c>
      <c r="I742" s="14"/>
      <c r="J742" s="470"/>
      <c r="K742" s="258"/>
      <c r="L742" s="501"/>
      <c r="M742" s="489"/>
      <c r="N742" s="457"/>
    </row>
    <row r="743" spans="1:14" s="701" customFormat="1" ht="22.5" x14ac:dyDescent="0.2">
      <c r="A743" s="325"/>
      <c r="B743" s="153">
        <v>1</v>
      </c>
      <c r="C743" s="19" t="s">
        <v>963</v>
      </c>
      <c r="D743" s="19" t="s">
        <v>964</v>
      </c>
      <c r="E743" s="52">
        <v>58.55</v>
      </c>
      <c r="F743" s="460"/>
      <c r="G743" s="12">
        <v>0</v>
      </c>
      <c r="H743" s="13">
        <f t="shared" si="53"/>
        <v>117.1</v>
      </c>
      <c r="I743" s="14">
        <f t="shared" ref="I743:I749" si="56">SUM(G743:H743)</f>
        <v>117.1</v>
      </c>
      <c r="J743" s="470"/>
      <c r="K743" s="258"/>
      <c r="L743" s="501"/>
      <c r="M743" s="489"/>
      <c r="N743" s="457"/>
    </row>
    <row r="744" spans="1:14" s="701" customFormat="1" x14ac:dyDescent="0.2">
      <c r="A744" s="325"/>
      <c r="B744" s="155">
        <v>5</v>
      </c>
      <c r="C744" s="35" t="s">
        <v>656</v>
      </c>
      <c r="D744" s="35" t="s">
        <v>947</v>
      </c>
      <c r="E744" s="467">
        <v>34.75</v>
      </c>
      <c r="F744" s="463"/>
      <c r="G744" s="12">
        <v>0</v>
      </c>
      <c r="H744" s="13">
        <f t="shared" si="53"/>
        <v>69.5</v>
      </c>
      <c r="I744" s="14">
        <f t="shared" si="56"/>
        <v>69.5</v>
      </c>
      <c r="J744" s="470"/>
      <c r="K744" s="258"/>
      <c r="L744" s="501"/>
      <c r="M744" s="489"/>
      <c r="N744" s="457"/>
    </row>
    <row r="745" spans="1:14" s="701" customFormat="1" x14ac:dyDescent="0.2">
      <c r="A745" s="325"/>
      <c r="B745" s="155">
        <v>5</v>
      </c>
      <c r="C745" s="35" t="s">
        <v>965</v>
      </c>
      <c r="D745" s="35" t="s">
        <v>947</v>
      </c>
      <c r="E745" s="467">
        <v>44.47</v>
      </c>
      <c r="F745" s="463"/>
      <c r="G745" s="12">
        <v>0</v>
      </c>
      <c r="H745" s="13">
        <f t="shared" si="53"/>
        <v>88.94</v>
      </c>
      <c r="I745" s="14">
        <f t="shared" si="56"/>
        <v>88.94</v>
      </c>
      <c r="J745" s="470"/>
      <c r="K745" s="258"/>
      <c r="L745" s="501"/>
      <c r="M745" s="489"/>
      <c r="N745" s="457"/>
    </row>
    <row r="746" spans="1:14" s="701" customFormat="1" x14ac:dyDescent="0.2">
      <c r="A746" s="325"/>
      <c r="B746" s="155">
        <v>5</v>
      </c>
      <c r="C746" s="35" t="s">
        <v>957</v>
      </c>
      <c r="D746" s="35" t="s">
        <v>190</v>
      </c>
      <c r="E746" s="467">
        <v>12.32</v>
      </c>
      <c r="F746" s="463"/>
      <c r="G746" s="12">
        <v>0</v>
      </c>
      <c r="H746" s="13">
        <f t="shared" si="53"/>
        <v>24.64</v>
      </c>
      <c r="I746" s="14">
        <f t="shared" si="56"/>
        <v>24.64</v>
      </c>
      <c r="J746" s="470"/>
      <c r="K746" s="258"/>
      <c r="L746" s="501"/>
      <c r="M746" s="489"/>
      <c r="N746" s="457"/>
    </row>
    <row r="747" spans="1:14" s="701" customFormat="1" x14ac:dyDescent="0.2">
      <c r="A747" s="325"/>
      <c r="B747" s="155">
        <v>5</v>
      </c>
      <c r="C747" s="35" t="s">
        <v>966</v>
      </c>
      <c r="D747" s="35" t="s">
        <v>213</v>
      </c>
      <c r="E747" s="466">
        <v>11.01</v>
      </c>
      <c r="F747" s="463"/>
      <c r="G747" s="12">
        <v>0</v>
      </c>
      <c r="H747" s="13">
        <f t="shared" si="53"/>
        <v>22.02</v>
      </c>
      <c r="I747" s="14">
        <f t="shared" si="56"/>
        <v>22.02</v>
      </c>
      <c r="J747" s="470"/>
      <c r="K747" s="258"/>
      <c r="L747" s="501"/>
      <c r="M747" s="489"/>
      <c r="N747" s="457"/>
    </row>
    <row r="748" spans="1:14" s="701" customFormat="1" x14ac:dyDescent="0.2">
      <c r="A748" s="325"/>
      <c r="B748" s="153">
        <v>1</v>
      </c>
      <c r="C748" s="19" t="s">
        <v>967</v>
      </c>
      <c r="D748" s="19" t="s">
        <v>366</v>
      </c>
      <c r="E748" s="52">
        <v>10.07</v>
      </c>
      <c r="F748" s="460"/>
      <c r="G748" s="12">
        <v>0</v>
      </c>
      <c r="H748" s="13">
        <f t="shared" si="53"/>
        <v>20.14</v>
      </c>
      <c r="I748" s="14">
        <f t="shared" si="56"/>
        <v>20.14</v>
      </c>
      <c r="J748" s="470"/>
      <c r="K748" s="258"/>
      <c r="L748" s="501"/>
      <c r="M748" s="489"/>
      <c r="N748" s="457"/>
    </row>
    <row r="749" spans="1:14" s="701" customFormat="1" ht="22.5" x14ac:dyDescent="0.2">
      <c r="A749" s="325"/>
      <c r="B749" s="153">
        <v>1</v>
      </c>
      <c r="C749" s="19" t="s">
        <v>963</v>
      </c>
      <c r="D749" s="19" t="s">
        <v>968</v>
      </c>
      <c r="E749" s="52">
        <v>122.54</v>
      </c>
      <c r="F749" s="460"/>
      <c r="G749" s="12">
        <v>0</v>
      </c>
      <c r="H749" s="13">
        <f t="shared" si="53"/>
        <v>245.08</v>
      </c>
      <c r="I749" s="14">
        <f t="shared" si="56"/>
        <v>245.08</v>
      </c>
      <c r="J749" s="470"/>
      <c r="K749" s="258"/>
      <c r="L749" s="501"/>
      <c r="M749" s="489"/>
      <c r="N749" s="457"/>
    </row>
    <row r="750" spans="1:14" s="701" customFormat="1" ht="22.5" x14ac:dyDescent="0.2">
      <c r="A750" s="325"/>
      <c r="B750" s="152"/>
      <c r="C750" s="697" t="s">
        <v>952</v>
      </c>
      <c r="D750" s="697"/>
      <c r="E750" s="53"/>
      <c r="F750" s="54">
        <v>48.6</v>
      </c>
      <c r="G750" s="12"/>
      <c r="H750" s="13"/>
      <c r="I750" s="14"/>
      <c r="J750" s="469">
        <f>F750*2</f>
        <v>97.2</v>
      </c>
      <c r="K750" s="258"/>
      <c r="L750" s="501"/>
      <c r="M750" s="489"/>
      <c r="N750" s="457"/>
    </row>
    <row r="751" spans="1:14" s="701" customFormat="1" x14ac:dyDescent="0.2">
      <c r="A751" s="325"/>
      <c r="B751" s="152"/>
      <c r="C751" s="694" t="s">
        <v>20</v>
      </c>
      <c r="D751" s="308"/>
      <c r="E751" s="81">
        <f>SUM(E706:E750)</f>
        <v>895.15000000000009</v>
      </c>
      <c r="F751" s="82">
        <f>SUM(F706:F750)</f>
        <v>135.80000000000001</v>
      </c>
      <c r="G751" s="12"/>
      <c r="H751" s="13"/>
      <c r="I751" s="14"/>
      <c r="K751" s="258"/>
      <c r="L751" s="501"/>
      <c r="M751" s="489"/>
      <c r="N751" s="457"/>
    </row>
    <row r="752" spans="1:14" s="701" customFormat="1" x14ac:dyDescent="0.2">
      <c r="A752" s="325"/>
      <c r="B752" s="152"/>
      <c r="C752" s="308"/>
      <c r="D752" s="308"/>
      <c r="E752" s="81"/>
      <c r="F752" s="82"/>
      <c r="G752" s="12"/>
      <c r="H752" s="13"/>
      <c r="I752" s="14"/>
      <c r="K752" s="258"/>
      <c r="L752" s="501"/>
      <c r="M752" s="489"/>
      <c r="N752" s="457"/>
    </row>
    <row r="753" spans="1:14" s="701" customFormat="1" x14ac:dyDescent="0.2">
      <c r="A753" s="325"/>
      <c r="B753" s="693"/>
      <c r="C753" s="694"/>
      <c r="D753" s="694"/>
      <c r="E753" s="694"/>
      <c r="F753" s="695"/>
      <c r="G753" s="151"/>
      <c r="H753" s="15"/>
      <c r="I753" s="15"/>
      <c r="K753" s="258"/>
      <c r="L753" s="501"/>
      <c r="M753" s="489"/>
      <c r="N753" s="458"/>
    </row>
    <row r="754" spans="1:14" s="701" customFormat="1" ht="12.75" customHeight="1" x14ac:dyDescent="0.2">
      <c r="A754" s="325"/>
      <c r="B754" s="867" t="s">
        <v>25</v>
      </c>
      <c r="C754" s="868"/>
      <c r="D754" s="868"/>
      <c r="E754" s="868"/>
      <c r="F754" s="869"/>
      <c r="G754" s="12"/>
      <c r="H754" s="13"/>
      <c r="I754" s="14"/>
      <c r="K754" s="258"/>
      <c r="L754" s="501"/>
      <c r="M754" s="489"/>
      <c r="N754" s="457"/>
    </row>
    <row r="755" spans="1:14" s="701" customFormat="1" ht="12.75" customHeight="1" x14ac:dyDescent="0.2">
      <c r="A755" s="325"/>
      <c r="B755" s="908" t="s">
        <v>332</v>
      </c>
      <c r="C755" s="911"/>
      <c r="D755" s="911"/>
      <c r="E755" s="911"/>
      <c r="F755" s="912"/>
      <c r="G755" s="12"/>
      <c r="H755" s="13"/>
      <c r="I755" s="14"/>
      <c r="K755" s="258"/>
      <c r="L755" s="501"/>
      <c r="M755" s="489"/>
      <c r="N755" s="457"/>
    </row>
    <row r="756" spans="1:14" s="324" customFormat="1" x14ac:dyDescent="0.2">
      <c r="A756" s="700"/>
      <c r="B756" s="699"/>
      <c r="C756" s="700"/>
      <c r="D756" s="700"/>
      <c r="E756" s="700"/>
      <c r="F756" s="700"/>
      <c r="G756" s="29"/>
      <c r="H756" s="30"/>
      <c r="I756" s="42"/>
      <c r="K756" s="259"/>
      <c r="L756" s="502"/>
      <c r="M756" s="491"/>
      <c r="N756" s="33"/>
    </row>
    <row r="757" spans="1:14" s="281" customFormat="1" ht="11.25" customHeight="1" x14ac:dyDescent="0.2">
      <c r="A757" s="318"/>
      <c r="B757" s="28"/>
      <c r="C757" s="28"/>
      <c r="D757" s="28"/>
      <c r="E757" s="28"/>
      <c r="F757" s="28"/>
      <c r="G757" s="29"/>
      <c r="H757" s="30"/>
      <c r="I757" s="31"/>
      <c r="J757" s="409"/>
      <c r="L757" s="496"/>
      <c r="M757" s="480"/>
    </row>
    <row r="758" spans="1:14" customFormat="1" ht="33.75" customHeight="1" x14ac:dyDescent="0.2">
      <c r="B758" s="7" t="s">
        <v>823</v>
      </c>
      <c r="C758" s="888" t="s">
        <v>922</v>
      </c>
      <c r="D758" s="888"/>
      <c r="E758" s="888"/>
      <c r="F758" s="889"/>
      <c r="G758" s="12"/>
      <c r="H758" s="13"/>
      <c r="I758" s="14"/>
      <c r="J758" s="410"/>
      <c r="K758" s="277"/>
      <c r="L758" s="498"/>
      <c r="M758" s="486"/>
    </row>
    <row r="759" spans="1:14" customFormat="1" ht="12.75" x14ac:dyDescent="0.2">
      <c r="B759" s="276"/>
      <c r="C759" s="277"/>
      <c r="D759" s="277"/>
      <c r="E759" s="277"/>
      <c r="F759" s="278"/>
      <c r="G759" s="12"/>
      <c r="H759" s="13"/>
      <c r="I759" s="14"/>
      <c r="J759" s="410"/>
      <c r="K759" s="277"/>
      <c r="L759" s="498"/>
      <c r="M759" s="486"/>
    </row>
    <row r="760" spans="1:14" customFormat="1" ht="22.5" x14ac:dyDescent="0.2">
      <c r="B760" s="250">
        <v>4</v>
      </c>
      <c r="C760" s="251" t="s">
        <v>454</v>
      </c>
      <c r="D760" s="251" t="s">
        <v>695</v>
      </c>
      <c r="E760" s="252">
        <v>17.52</v>
      </c>
      <c r="F760" s="253" t="s">
        <v>8</v>
      </c>
      <c r="G760" s="12">
        <f>B760*E760*35</f>
        <v>2452.7999999999997</v>
      </c>
      <c r="H760" s="13">
        <f t="shared" ref="H760:H766" si="57">E760*2</f>
        <v>35.04</v>
      </c>
      <c r="I760" s="14">
        <f>SUM(G760:H760)</f>
        <v>2487.8399999999997</v>
      </c>
      <c r="J760" s="410"/>
      <c r="K760" s="15">
        <f>SUM(I760:J767)</f>
        <v>33062.679999999993</v>
      </c>
      <c r="L760" s="496">
        <f>K760*J$905</f>
        <v>2106.4858903408945</v>
      </c>
      <c r="M760" s="486"/>
    </row>
    <row r="761" spans="1:14" customFormat="1" ht="22.5" x14ac:dyDescent="0.2">
      <c r="B761" s="250">
        <v>4</v>
      </c>
      <c r="C761" s="251" t="s">
        <v>696</v>
      </c>
      <c r="D761" s="251" t="s">
        <v>695</v>
      </c>
      <c r="E761" s="252">
        <v>7.69</v>
      </c>
      <c r="F761" s="253" t="s">
        <v>8</v>
      </c>
      <c r="G761" s="12">
        <f t="shared" ref="G761:G766" si="58">B761*E761*35</f>
        <v>1076.6000000000001</v>
      </c>
      <c r="H761" s="13">
        <f t="shared" si="57"/>
        <v>15.38</v>
      </c>
      <c r="I761" s="14">
        <f t="shared" ref="I761:I766" si="59">SUM(G761:H761)</f>
        <v>1091.9800000000002</v>
      </c>
      <c r="J761" s="410"/>
      <c r="K761" s="277"/>
      <c r="L761" s="498"/>
      <c r="M761" s="486"/>
    </row>
    <row r="762" spans="1:14" customFormat="1" ht="22.5" x14ac:dyDescent="0.2">
      <c r="B762" s="250">
        <v>4</v>
      </c>
      <c r="C762" s="251" t="s">
        <v>44</v>
      </c>
      <c r="D762" s="251" t="s">
        <v>695</v>
      </c>
      <c r="E762" s="252">
        <v>12.68</v>
      </c>
      <c r="F762" s="253" t="s">
        <v>8</v>
      </c>
      <c r="G762" s="12">
        <f t="shared" si="58"/>
        <v>1775.2</v>
      </c>
      <c r="H762" s="13">
        <f t="shared" si="57"/>
        <v>25.36</v>
      </c>
      <c r="I762" s="14">
        <f t="shared" si="59"/>
        <v>1800.56</v>
      </c>
      <c r="J762" s="410"/>
      <c r="K762" s="277"/>
      <c r="L762" s="498"/>
      <c r="M762" s="486"/>
    </row>
    <row r="763" spans="1:14" customFormat="1" ht="12.75" x14ac:dyDescent="0.2">
      <c r="B763" s="250">
        <v>4</v>
      </c>
      <c r="C763" s="251" t="s">
        <v>503</v>
      </c>
      <c r="D763" s="251" t="s">
        <v>327</v>
      </c>
      <c r="E763" s="252">
        <v>9.7799999999999994</v>
      </c>
      <c r="F763" s="253" t="s">
        <v>8</v>
      </c>
      <c r="G763" s="12">
        <f t="shared" si="58"/>
        <v>1369.1999999999998</v>
      </c>
      <c r="H763" s="13">
        <f t="shared" si="57"/>
        <v>19.559999999999999</v>
      </c>
      <c r="I763" s="14">
        <f t="shared" si="59"/>
        <v>1388.7599999999998</v>
      </c>
      <c r="J763" s="410"/>
      <c r="K763" s="277"/>
      <c r="L763" s="498"/>
      <c r="M763" s="486"/>
    </row>
    <row r="764" spans="1:14" customFormat="1" ht="12.75" x14ac:dyDescent="0.2">
      <c r="B764" s="250">
        <v>4</v>
      </c>
      <c r="C764" s="251" t="s">
        <v>116</v>
      </c>
      <c r="D764" s="251" t="s">
        <v>11</v>
      </c>
      <c r="E764" s="252">
        <v>21.26</v>
      </c>
      <c r="F764" s="253" t="s">
        <v>8</v>
      </c>
      <c r="G764" s="12">
        <f t="shared" si="58"/>
        <v>2976.4</v>
      </c>
      <c r="H764" s="13">
        <f t="shared" si="57"/>
        <v>42.52</v>
      </c>
      <c r="I764" s="14">
        <f t="shared" si="59"/>
        <v>3018.92</v>
      </c>
      <c r="J764" s="410"/>
      <c r="K764" s="277"/>
      <c r="L764" s="498"/>
      <c r="M764" s="486"/>
    </row>
    <row r="765" spans="1:14" customFormat="1" ht="12.75" x14ac:dyDescent="0.2">
      <c r="B765" s="250">
        <v>4</v>
      </c>
      <c r="C765" s="251" t="s">
        <v>541</v>
      </c>
      <c r="D765" s="251" t="s">
        <v>11</v>
      </c>
      <c r="E765" s="252">
        <v>116.3</v>
      </c>
      <c r="F765" s="253" t="s">
        <v>8</v>
      </c>
      <c r="G765" s="12">
        <f t="shared" si="58"/>
        <v>16282</v>
      </c>
      <c r="H765" s="13">
        <f t="shared" si="57"/>
        <v>232.6</v>
      </c>
      <c r="I765" s="14">
        <f t="shared" si="59"/>
        <v>16514.599999999999</v>
      </c>
      <c r="J765" s="410"/>
      <c r="K765" s="277"/>
      <c r="L765" s="498"/>
      <c r="M765" s="486"/>
    </row>
    <row r="766" spans="1:14" customFormat="1" ht="12.75" x14ac:dyDescent="0.2">
      <c r="B766" s="250">
        <v>4</v>
      </c>
      <c r="C766" s="251" t="s">
        <v>413</v>
      </c>
      <c r="D766" s="251" t="s">
        <v>327</v>
      </c>
      <c r="E766" s="252">
        <v>46.71</v>
      </c>
      <c r="F766" s="253" t="s">
        <v>8</v>
      </c>
      <c r="G766" s="12">
        <f t="shared" si="58"/>
        <v>6539.4000000000005</v>
      </c>
      <c r="H766" s="13">
        <f t="shared" si="57"/>
        <v>93.42</v>
      </c>
      <c r="I766" s="14">
        <f t="shared" si="59"/>
        <v>6632.8200000000006</v>
      </c>
      <c r="J766" s="410"/>
      <c r="K766" s="277"/>
      <c r="L766" s="498"/>
      <c r="M766" s="486"/>
    </row>
    <row r="767" spans="1:14" customFormat="1" ht="12.75" x14ac:dyDescent="0.2">
      <c r="B767" s="44"/>
      <c r="C767" s="283" t="s">
        <v>697</v>
      </c>
      <c r="D767" s="283" t="s">
        <v>8</v>
      </c>
      <c r="E767" s="73" t="s">
        <v>8</v>
      </c>
      <c r="F767" s="74">
        <v>21.2</v>
      </c>
      <c r="G767" s="12"/>
      <c r="H767" s="13"/>
      <c r="I767" s="14"/>
      <c r="J767" s="410">
        <f>F767*6</f>
        <v>127.19999999999999</v>
      </c>
      <c r="K767" s="277"/>
      <c r="L767" s="498"/>
      <c r="M767" s="486"/>
    </row>
    <row r="768" spans="1:14" customFormat="1" ht="12.75" x14ac:dyDescent="0.2">
      <c r="B768" s="279"/>
      <c r="C768" s="271" t="s">
        <v>20</v>
      </c>
      <c r="D768" s="280"/>
      <c r="E768" s="81">
        <f>SUM(E760:E767)</f>
        <v>231.94000000000003</v>
      </c>
      <c r="F768" s="82">
        <f>SUM(F760:F767)</f>
        <v>21.2</v>
      </c>
      <c r="G768" s="12"/>
      <c r="H768" s="13"/>
      <c r="I768" s="14"/>
      <c r="J768" s="410"/>
      <c r="K768" s="277"/>
      <c r="L768" s="498"/>
      <c r="M768" s="486"/>
    </row>
    <row r="769" spans="1:13" customFormat="1" ht="12.75" x14ac:dyDescent="0.2">
      <c r="B769" s="276"/>
      <c r="C769" s="277"/>
      <c r="D769" s="277"/>
      <c r="E769" s="277"/>
      <c r="F769" s="278"/>
      <c r="G769" s="12"/>
      <c r="H769" s="13"/>
      <c r="I769" s="14"/>
      <c r="J769" s="410"/>
      <c r="K769" s="277"/>
      <c r="L769" s="498"/>
      <c r="M769" s="486"/>
    </row>
    <row r="770" spans="1:13" customFormat="1" ht="12.75" x14ac:dyDescent="0.2">
      <c r="B770" s="867" t="s">
        <v>21</v>
      </c>
      <c r="C770" s="868"/>
      <c r="D770" s="868"/>
      <c r="E770" s="868"/>
      <c r="F770" s="869"/>
      <c r="G770" s="12"/>
      <c r="H770" s="13"/>
      <c r="I770" s="14"/>
      <c r="J770" s="410"/>
      <c r="K770" s="277"/>
      <c r="L770" s="498"/>
      <c r="M770" s="486"/>
    </row>
    <row r="771" spans="1:13" customFormat="1" ht="25.5" customHeight="1" x14ac:dyDescent="0.2">
      <c r="B771" s="876" t="s">
        <v>698</v>
      </c>
      <c r="C771" s="877"/>
      <c r="D771" s="877"/>
      <c r="E771" s="877"/>
      <c r="F771" s="878"/>
      <c r="G771" s="12"/>
      <c r="H771" s="13"/>
      <c r="I771" s="14"/>
      <c r="J771" s="410"/>
      <c r="K771" s="15"/>
      <c r="L771" s="498"/>
      <c r="M771" s="486"/>
    </row>
    <row r="772" spans="1:13" s="174" customFormat="1" ht="25.5" customHeight="1" x14ac:dyDescent="0.2">
      <c r="B772" s="319"/>
      <c r="C772" s="320"/>
      <c r="D772" s="320"/>
      <c r="E772" s="320"/>
      <c r="F772" s="321"/>
      <c r="G772" s="36"/>
      <c r="H772" s="37"/>
      <c r="I772" s="38"/>
      <c r="J772" s="413"/>
      <c r="K772" s="39"/>
      <c r="L772" s="498"/>
      <c r="M772" s="486"/>
    </row>
    <row r="773" spans="1:13" customFormat="1" ht="12.75" x14ac:dyDescent="0.2">
      <c r="B773" s="879" t="s">
        <v>25</v>
      </c>
      <c r="C773" s="880"/>
      <c r="D773" s="880"/>
      <c r="E773" s="880"/>
      <c r="F773" s="881"/>
      <c r="G773" s="198"/>
      <c r="H773" s="39"/>
      <c r="I773" s="39"/>
      <c r="J773" s="413"/>
      <c r="K773" s="273"/>
      <c r="L773" s="498"/>
      <c r="M773" s="486"/>
    </row>
    <row r="774" spans="1:13" customFormat="1" ht="12.75" x14ac:dyDescent="0.2">
      <c r="B774" s="882" t="s">
        <v>332</v>
      </c>
      <c r="C774" s="883"/>
      <c r="D774" s="883"/>
      <c r="E774" s="883"/>
      <c r="F774" s="884"/>
      <c r="G774" s="198"/>
      <c r="H774" s="39"/>
      <c r="I774" s="39"/>
      <c r="J774" s="413"/>
      <c r="K774" s="273"/>
      <c r="L774" s="498"/>
      <c r="M774" s="486"/>
    </row>
    <row r="775" spans="1:13" customFormat="1" ht="12.75" x14ac:dyDescent="0.2">
      <c r="B775" s="885" t="s">
        <v>333</v>
      </c>
      <c r="C775" s="886"/>
      <c r="D775" s="886"/>
      <c r="E775" s="886"/>
      <c r="F775" s="887"/>
      <c r="G775" s="359"/>
      <c r="H775" s="360"/>
      <c r="I775" s="360"/>
      <c r="J775" s="421"/>
      <c r="K775" s="361"/>
      <c r="L775" s="498"/>
      <c r="M775" s="486"/>
    </row>
    <row r="776" spans="1:13" s="281" customFormat="1" x14ac:dyDescent="0.2">
      <c r="A776" s="318"/>
      <c r="B776" s="907"/>
      <c r="C776" s="907"/>
      <c r="D776" s="907"/>
      <c r="E776" s="907"/>
      <c r="F776" s="907"/>
      <c r="G776" s="365"/>
      <c r="H776" s="366"/>
      <c r="I776" s="367"/>
      <c r="J776" s="419"/>
      <c r="K776" s="318"/>
      <c r="L776" s="496"/>
      <c r="M776" s="480"/>
    </row>
    <row r="777" spans="1:13" s="324" customFormat="1" ht="36" customHeight="1" x14ac:dyDescent="0.2">
      <c r="B777" s="337" t="s">
        <v>414</v>
      </c>
      <c r="C777" s="331"/>
      <c r="D777" s="331"/>
      <c r="E777" s="331" t="s">
        <v>775</v>
      </c>
      <c r="F777" s="331" t="s">
        <v>415</v>
      </c>
      <c r="G777" s="365"/>
      <c r="H777" s="368"/>
      <c r="I777" s="369"/>
      <c r="J777" s="420"/>
      <c r="K777" s="318"/>
      <c r="L777" s="496"/>
      <c r="M777" s="480"/>
    </row>
    <row r="778" spans="1:13" s="324" customFormat="1" ht="36" customHeight="1" x14ac:dyDescent="0.2">
      <c r="B778" s="338">
        <f>180*4*35</f>
        <v>25200</v>
      </c>
      <c r="C778" s="339" t="s">
        <v>857</v>
      </c>
      <c r="D778" s="339" t="s">
        <v>856</v>
      </c>
      <c r="E778" s="380">
        <v>0.6</v>
      </c>
      <c r="F778" s="381">
        <f>E778*B778</f>
        <v>15120</v>
      </c>
      <c r="G778" s="365"/>
      <c r="H778" s="368"/>
      <c r="I778" s="369"/>
      <c r="J778" s="420"/>
      <c r="K778" s="318"/>
      <c r="L778" s="496"/>
      <c r="M778" s="485">
        <f>F778</f>
        <v>15120</v>
      </c>
    </row>
    <row r="779" spans="1:13" s="324" customFormat="1" x14ac:dyDescent="0.2">
      <c r="A779" s="318"/>
      <c r="B779" s="318"/>
      <c r="C779" s="318"/>
      <c r="D779" s="318"/>
      <c r="E779" s="318"/>
      <c r="F779" s="318"/>
      <c r="G779" s="370"/>
      <c r="H779" s="366"/>
      <c r="I779" s="367"/>
      <c r="J779" s="419"/>
      <c r="K779" s="318"/>
      <c r="L779" s="496"/>
      <c r="M779" s="480"/>
    </row>
    <row r="780" spans="1:13" s="281" customFormat="1" x14ac:dyDescent="0.2">
      <c r="A780" s="318"/>
      <c r="B780" s="28"/>
      <c r="C780" s="275"/>
      <c r="D780" s="275"/>
      <c r="E780" s="275"/>
      <c r="F780" s="275"/>
      <c r="G780" s="362"/>
      <c r="H780" s="363"/>
      <c r="I780" s="364"/>
      <c r="J780" s="422"/>
      <c r="K780" s="83"/>
      <c r="L780" s="496"/>
      <c r="M780" s="480"/>
    </row>
    <row r="781" spans="1:13" s="277" customFormat="1" ht="36.75" customHeight="1" x14ac:dyDescent="0.2">
      <c r="A781" s="6"/>
      <c r="B781" s="7" t="s">
        <v>824</v>
      </c>
      <c r="C781" s="888" t="s">
        <v>923</v>
      </c>
      <c r="D781" s="888"/>
      <c r="E781" s="888"/>
      <c r="F781" s="889"/>
      <c r="G781" s="36"/>
      <c r="H781" s="13"/>
      <c r="I781" s="14"/>
      <c r="J781" s="410"/>
      <c r="L781" s="497"/>
      <c r="M781" s="481"/>
    </row>
    <row r="782" spans="1:13" s="273" customFormat="1" x14ac:dyDescent="0.2">
      <c r="A782" s="62"/>
      <c r="B782" s="155">
        <v>5</v>
      </c>
      <c r="C782" s="348" t="s">
        <v>617</v>
      </c>
      <c r="D782" s="155" t="s">
        <v>67</v>
      </c>
      <c r="E782" s="155">
        <v>496</v>
      </c>
      <c r="F782" s="155"/>
      <c r="G782" s="36">
        <f>B782*E782*35</f>
        <v>86800</v>
      </c>
      <c r="H782" s="37">
        <f>E782*2</f>
        <v>992</v>
      </c>
      <c r="I782" s="38">
        <f>SUM(G782:H782)</f>
        <v>87792</v>
      </c>
      <c r="J782" s="413"/>
      <c r="K782" s="39">
        <f>SUM(I782:J790)</f>
        <v>105835.05</v>
      </c>
      <c r="L782" s="496">
        <f>K782*J$905</f>
        <v>6742.951252848321</v>
      </c>
      <c r="M782" s="481"/>
    </row>
    <row r="783" spans="1:13" s="273" customFormat="1" x14ac:dyDescent="0.2">
      <c r="A783" s="62"/>
      <c r="B783" s="155">
        <v>5</v>
      </c>
      <c r="C783" s="348" t="s">
        <v>699</v>
      </c>
      <c r="D783" s="155" t="s">
        <v>684</v>
      </c>
      <c r="E783" s="155">
        <v>36</v>
      </c>
      <c r="F783" s="155"/>
      <c r="G783" s="36">
        <f>B783*E783*35</f>
        <v>6300</v>
      </c>
      <c r="H783" s="37">
        <f>E783*2</f>
        <v>72</v>
      </c>
      <c r="I783" s="38">
        <f>SUM(G783:H783)</f>
        <v>6372</v>
      </c>
      <c r="J783" s="413"/>
      <c r="K783" s="39"/>
      <c r="L783" s="497"/>
      <c r="M783" s="481"/>
    </row>
    <row r="784" spans="1:13" s="273" customFormat="1" x14ac:dyDescent="0.2">
      <c r="A784" s="62"/>
      <c r="B784" s="155">
        <v>5</v>
      </c>
      <c r="C784" s="348" t="s">
        <v>560</v>
      </c>
      <c r="D784" s="155" t="s">
        <v>684</v>
      </c>
      <c r="E784" s="155">
        <v>35.700000000000003</v>
      </c>
      <c r="F784" s="155"/>
      <c r="G784" s="36">
        <f>B784*E784*35</f>
        <v>6247.5</v>
      </c>
      <c r="H784" s="37">
        <f>E784*2</f>
        <v>71.400000000000006</v>
      </c>
      <c r="I784" s="38">
        <f>SUM(G784:H784)</f>
        <v>6318.9</v>
      </c>
      <c r="J784" s="413"/>
      <c r="L784" s="497"/>
      <c r="M784" s="481"/>
    </row>
    <row r="785" spans="1:13" s="273" customFormat="1" x14ac:dyDescent="0.2">
      <c r="A785" s="62"/>
      <c r="B785" s="155">
        <v>5</v>
      </c>
      <c r="C785" s="348" t="s">
        <v>117</v>
      </c>
      <c r="D785" s="155" t="s">
        <v>684</v>
      </c>
      <c r="E785" s="155">
        <v>4</v>
      </c>
      <c r="F785" s="155"/>
      <c r="G785" s="36"/>
      <c r="H785" s="37"/>
      <c r="I785" s="38"/>
      <c r="J785" s="413"/>
      <c r="L785" s="497"/>
      <c r="M785" s="481"/>
    </row>
    <row r="786" spans="1:13" s="273" customFormat="1" x14ac:dyDescent="0.2">
      <c r="A786" s="62"/>
      <c r="B786" s="155">
        <v>5</v>
      </c>
      <c r="C786" s="348" t="s">
        <v>454</v>
      </c>
      <c r="D786" s="155" t="s">
        <v>684</v>
      </c>
      <c r="E786" s="155">
        <v>2</v>
      </c>
      <c r="F786" s="155"/>
      <c r="G786" s="36">
        <f>B786*E786*35</f>
        <v>350</v>
      </c>
      <c r="H786" s="37">
        <f>E786*2</f>
        <v>4</v>
      </c>
      <c r="I786" s="38">
        <f>SUM(G786:H786)</f>
        <v>354</v>
      </c>
      <c r="J786" s="413"/>
      <c r="L786" s="497"/>
      <c r="M786" s="481"/>
    </row>
    <row r="787" spans="1:13" s="273" customFormat="1" x14ac:dyDescent="0.2">
      <c r="A787" s="62"/>
      <c r="B787" s="155">
        <v>5</v>
      </c>
      <c r="C787" s="348" t="s">
        <v>700</v>
      </c>
      <c r="D787" s="155" t="s">
        <v>684</v>
      </c>
      <c r="E787" s="155">
        <v>7.4</v>
      </c>
      <c r="F787" s="155"/>
      <c r="G787" s="36">
        <f>B787*E787*35</f>
        <v>1295</v>
      </c>
      <c r="H787" s="37">
        <f>E787*2</f>
        <v>14.8</v>
      </c>
      <c r="I787" s="38">
        <f>SUM(G787:H787)</f>
        <v>1309.8</v>
      </c>
      <c r="J787" s="413"/>
      <c r="L787" s="497"/>
      <c r="M787" s="481"/>
    </row>
    <row r="788" spans="1:13" s="273" customFormat="1" x14ac:dyDescent="0.2">
      <c r="A788" s="62"/>
      <c r="B788" s="155">
        <v>5</v>
      </c>
      <c r="C788" s="348" t="s">
        <v>561</v>
      </c>
      <c r="D788" s="155" t="s">
        <v>684</v>
      </c>
      <c r="E788" s="155">
        <v>7.4</v>
      </c>
      <c r="F788" s="155"/>
      <c r="G788" s="36">
        <f>B788*E788*35</f>
        <v>1295</v>
      </c>
      <c r="H788" s="37">
        <f>E788*2</f>
        <v>14.8</v>
      </c>
      <c r="I788" s="38">
        <f>SUM(G788:H788)</f>
        <v>1309.8</v>
      </c>
      <c r="J788" s="413"/>
      <c r="L788" s="497"/>
      <c r="M788" s="481"/>
    </row>
    <row r="789" spans="1:13" customFormat="1" ht="12.75" x14ac:dyDescent="0.2">
      <c r="B789" s="214">
        <v>5</v>
      </c>
      <c r="C789" s="348" t="s">
        <v>701</v>
      </c>
      <c r="D789" s="155" t="s">
        <v>684</v>
      </c>
      <c r="E789" s="155">
        <v>10.15</v>
      </c>
      <c r="F789" s="155"/>
      <c r="G789" s="215">
        <f>B789*E789*35</f>
        <v>1776.25</v>
      </c>
      <c r="H789" s="216">
        <f>E789*2</f>
        <v>20.3</v>
      </c>
      <c r="I789" s="217">
        <f>SUM(G789:H789)</f>
        <v>1796.55</v>
      </c>
      <c r="J789" s="423"/>
      <c r="L789" s="498"/>
      <c r="M789" s="486"/>
    </row>
    <row r="790" spans="1:13" s="277" customFormat="1" x14ac:dyDescent="0.2">
      <c r="A790" s="325"/>
      <c r="B790" s="44"/>
      <c r="C790" s="283" t="s">
        <v>554</v>
      </c>
      <c r="D790" s="51"/>
      <c r="E790" s="46"/>
      <c r="F790" s="47">
        <v>97</v>
      </c>
      <c r="G790" s="12"/>
      <c r="H790" s="13"/>
      <c r="I790" s="14"/>
      <c r="J790" s="410">
        <f>F790*6</f>
        <v>582</v>
      </c>
      <c r="L790" s="497"/>
      <c r="M790" s="481"/>
    </row>
    <row r="791" spans="1:13" s="277" customFormat="1" x14ac:dyDescent="0.2">
      <c r="A791" s="325"/>
      <c r="B791" s="279"/>
      <c r="C791" s="271" t="s">
        <v>20</v>
      </c>
      <c r="D791" s="218"/>
      <c r="E791" s="219">
        <f>SUM(E782:E790)</f>
        <v>598.65</v>
      </c>
      <c r="F791" s="220">
        <f>SUM(F782:F790)</f>
        <v>97</v>
      </c>
      <c r="G791" s="12"/>
      <c r="H791" s="13"/>
      <c r="I791" s="14"/>
      <c r="J791" s="410"/>
      <c r="L791" s="497"/>
      <c r="M791" s="481"/>
    </row>
    <row r="792" spans="1:13" s="277" customFormat="1" x14ac:dyDescent="0.2">
      <c r="A792" s="69"/>
      <c r="B792" s="221"/>
      <c r="C792" s="222"/>
      <c r="D792" s="223"/>
      <c r="E792" s="224"/>
      <c r="F792" s="225"/>
      <c r="G792" s="12"/>
      <c r="H792" s="13"/>
      <c r="I792" s="14"/>
      <c r="J792" s="410"/>
      <c r="L792" s="497"/>
      <c r="M792" s="481"/>
    </row>
    <row r="793" spans="1:13" s="277" customFormat="1" ht="12.75" customHeight="1" x14ac:dyDescent="0.2">
      <c r="A793" s="325"/>
      <c r="B793" s="867" t="s">
        <v>21</v>
      </c>
      <c r="C793" s="868"/>
      <c r="D793" s="868"/>
      <c r="E793" s="868"/>
      <c r="F793" s="869"/>
      <c r="G793" s="12"/>
      <c r="H793" s="13"/>
      <c r="I793" s="14"/>
      <c r="J793" s="410"/>
      <c r="L793" s="497"/>
      <c r="M793" s="481"/>
    </row>
    <row r="794" spans="1:13" s="277" customFormat="1" ht="24.75" customHeight="1" x14ac:dyDescent="0.2">
      <c r="A794" s="325"/>
      <c r="B794" s="867" t="s">
        <v>702</v>
      </c>
      <c r="C794" s="868"/>
      <c r="D794" s="868"/>
      <c r="E794" s="868"/>
      <c r="F794" s="869"/>
      <c r="G794" s="12"/>
      <c r="H794" s="13"/>
      <c r="I794" s="14"/>
      <c r="J794" s="410"/>
      <c r="L794" s="497"/>
      <c r="M794" s="481"/>
    </row>
    <row r="795" spans="1:13" s="277" customFormat="1" x14ac:dyDescent="0.2">
      <c r="A795" s="325"/>
      <c r="B795" s="867" t="s">
        <v>845</v>
      </c>
      <c r="C795" s="868"/>
      <c r="D795" s="868"/>
      <c r="E795" s="868"/>
      <c r="F795" s="869"/>
      <c r="G795" s="12"/>
      <c r="H795" s="13"/>
      <c r="I795" s="14"/>
      <c r="J795" s="410"/>
      <c r="L795" s="497"/>
      <c r="M795" s="481"/>
    </row>
    <row r="796" spans="1:13" s="317" customFormat="1" x14ac:dyDescent="0.2">
      <c r="A796" s="325"/>
      <c r="B796" s="314"/>
      <c r="C796" s="315"/>
      <c r="D796" s="315"/>
      <c r="E796" s="315"/>
      <c r="F796" s="316"/>
      <c r="G796" s="12"/>
      <c r="H796" s="13"/>
      <c r="I796" s="14"/>
      <c r="J796" s="410"/>
      <c r="L796" s="497"/>
      <c r="M796" s="481"/>
    </row>
    <row r="797" spans="1:13" s="277" customFormat="1" ht="12.75" customHeight="1" x14ac:dyDescent="0.2">
      <c r="A797" s="325"/>
      <c r="B797" s="867" t="s">
        <v>25</v>
      </c>
      <c r="C797" s="868"/>
      <c r="D797" s="868"/>
      <c r="E797" s="868"/>
      <c r="F797" s="869"/>
      <c r="G797" s="12"/>
      <c r="H797" s="13"/>
      <c r="I797" s="14"/>
      <c r="J797" s="410"/>
      <c r="L797" s="497"/>
      <c r="M797" s="481"/>
    </row>
    <row r="798" spans="1:13" s="277" customFormat="1" ht="12.75" customHeight="1" x14ac:dyDescent="0.2">
      <c r="A798" s="325"/>
      <c r="B798" s="908" t="s">
        <v>332</v>
      </c>
      <c r="C798" s="909"/>
      <c r="D798" s="909"/>
      <c r="E798" s="909"/>
      <c r="F798" s="910"/>
      <c r="G798" s="12"/>
      <c r="H798" s="13"/>
      <c r="I798" s="14"/>
      <c r="J798" s="410"/>
      <c r="L798" s="497"/>
      <c r="M798" s="481"/>
    </row>
    <row r="799" spans="1:13" s="277" customFormat="1" ht="12.75" customHeight="1" x14ac:dyDescent="0.2">
      <c r="A799" s="69"/>
      <c r="B799" s="873" t="s">
        <v>555</v>
      </c>
      <c r="C799" s="874"/>
      <c r="D799" s="874"/>
      <c r="E799" s="874"/>
      <c r="F799" s="875"/>
      <c r="G799" s="373"/>
      <c r="H799" s="374"/>
      <c r="I799" s="375"/>
      <c r="J799" s="410"/>
      <c r="L799" s="497"/>
      <c r="M799" s="481"/>
    </row>
    <row r="800" spans="1:13" s="273" customFormat="1" x14ac:dyDescent="0.2">
      <c r="A800" s="62"/>
      <c r="B800" s="336"/>
      <c r="C800" s="382"/>
      <c r="D800" s="383"/>
      <c r="E800" s="384"/>
      <c r="F800" s="385"/>
      <c r="G800" s="365"/>
      <c r="H800" s="378"/>
      <c r="I800" s="372"/>
      <c r="J800" s="424"/>
      <c r="L800" s="497"/>
      <c r="M800" s="481"/>
    </row>
    <row r="801" spans="1:13" s="324" customFormat="1" ht="36" customHeight="1" x14ac:dyDescent="0.2">
      <c r="B801" s="337" t="s">
        <v>414</v>
      </c>
      <c r="C801" s="331"/>
      <c r="D801" s="331"/>
      <c r="E801" s="331" t="s">
        <v>775</v>
      </c>
      <c r="F801" s="331" t="s">
        <v>415</v>
      </c>
      <c r="G801" s="379"/>
      <c r="H801" s="368"/>
      <c r="I801" s="369"/>
      <c r="J801" s="420"/>
      <c r="L801" s="496"/>
      <c r="M801" s="480"/>
    </row>
    <row r="802" spans="1:13" s="371" customFormat="1" ht="33.75" x14ac:dyDescent="0.2">
      <c r="B802" s="387">
        <v>52677</v>
      </c>
      <c r="C802" s="386" t="s">
        <v>891</v>
      </c>
      <c r="D802" s="386" t="s">
        <v>846</v>
      </c>
      <c r="E802" s="380">
        <v>0.6</v>
      </c>
      <c r="F802" s="446">
        <f>E802*B802</f>
        <v>31606.199999999997</v>
      </c>
      <c r="G802" s="453"/>
      <c r="H802" s="376"/>
      <c r="I802" s="377"/>
      <c r="J802" s="418"/>
      <c r="K802" s="288"/>
      <c r="L802" s="503"/>
      <c r="M802" s="492">
        <f>F802</f>
        <v>31606.199999999997</v>
      </c>
    </row>
    <row r="803" spans="1:13" s="281" customFormat="1" x14ac:dyDescent="0.2">
      <c r="A803" s="318"/>
      <c r="B803" s="28"/>
      <c r="C803" s="275"/>
      <c r="D803" s="275"/>
      <c r="E803" s="275"/>
      <c r="F803" s="275"/>
      <c r="G803" s="29"/>
      <c r="H803" s="30"/>
      <c r="I803" s="42"/>
      <c r="J803" s="416"/>
      <c r="L803" s="496"/>
      <c r="M803" s="480"/>
    </row>
    <row r="804" spans="1:13" s="277" customFormat="1" ht="32.25" customHeight="1" x14ac:dyDescent="0.2">
      <c r="A804" s="6"/>
      <c r="B804" s="7" t="s">
        <v>886</v>
      </c>
      <c r="C804" s="888" t="s">
        <v>924</v>
      </c>
      <c r="D804" s="888"/>
      <c r="E804" s="888"/>
      <c r="F804" s="889"/>
      <c r="G804" s="12"/>
      <c r="H804" s="13"/>
      <c r="I804" s="14"/>
      <c r="J804" s="410"/>
      <c r="L804" s="497"/>
      <c r="M804" s="481"/>
    </row>
    <row r="805" spans="1:13" s="277" customFormat="1" x14ac:dyDescent="0.2">
      <c r="A805" s="325"/>
      <c r="B805" s="34">
        <v>5</v>
      </c>
      <c r="C805" s="35" t="s">
        <v>117</v>
      </c>
      <c r="D805" s="35" t="s">
        <v>16</v>
      </c>
      <c r="E805" s="79">
        <v>6.61</v>
      </c>
      <c r="F805" s="80"/>
      <c r="G805" s="12">
        <f>B805*E805*35</f>
        <v>1156.7500000000002</v>
      </c>
      <c r="H805" s="13">
        <f t="shared" ref="H805:H819" si="60">E805*2</f>
        <v>13.22</v>
      </c>
      <c r="I805" s="14">
        <f>SUM(G805:H805)</f>
        <v>1169.9700000000003</v>
      </c>
      <c r="J805" s="410"/>
      <c r="K805" s="15">
        <f>SUM(I805:J819)</f>
        <v>108675.15000000001</v>
      </c>
      <c r="L805" s="496">
        <f>K805*J$905</f>
        <v>6923.8993967119522</v>
      </c>
      <c r="M805" s="481"/>
    </row>
    <row r="806" spans="1:13" s="277" customFormat="1" x14ac:dyDescent="0.2">
      <c r="A806" s="325"/>
      <c r="B806" s="34">
        <v>5</v>
      </c>
      <c r="C806" s="35" t="s">
        <v>703</v>
      </c>
      <c r="D806" s="35" t="s">
        <v>16</v>
      </c>
      <c r="E806" s="79">
        <v>16.420000000000002</v>
      </c>
      <c r="F806" s="80">
        <v>1.58</v>
      </c>
      <c r="G806" s="12">
        <f t="shared" ref="G806:G819" si="61">B806*E806*35</f>
        <v>2873.5000000000005</v>
      </c>
      <c r="H806" s="13">
        <f t="shared" si="60"/>
        <v>32.840000000000003</v>
      </c>
      <c r="I806" s="14">
        <f t="shared" ref="I806:I819" si="62">SUM(G806:H806)</f>
        <v>2906.3400000000006</v>
      </c>
      <c r="J806" s="410">
        <f t="shared" ref="J806:J819" si="63">F806*6</f>
        <v>9.48</v>
      </c>
      <c r="L806" s="497"/>
      <c r="M806" s="481"/>
    </row>
    <row r="807" spans="1:13" s="273" customFormat="1" x14ac:dyDescent="0.2">
      <c r="A807" s="62"/>
      <c r="B807" s="44"/>
      <c r="C807" s="283" t="s">
        <v>704</v>
      </c>
      <c r="D807" s="283" t="s">
        <v>16</v>
      </c>
      <c r="E807" s="73"/>
      <c r="F807" s="74">
        <v>2.66</v>
      </c>
      <c r="G807" s="12">
        <f t="shared" si="61"/>
        <v>0</v>
      </c>
      <c r="H807" s="13">
        <f t="shared" si="60"/>
        <v>0</v>
      </c>
      <c r="I807" s="14">
        <f t="shared" si="62"/>
        <v>0</v>
      </c>
      <c r="J807" s="410">
        <f t="shared" si="63"/>
        <v>15.96</v>
      </c>
      <c r="L807" s="497"/>
      <c r="M807" s="481"/>
    </row>
    <row r="808" spans="1:13" s="273" customFormat="1" x14ac:dyDescent="0.2">
      <c r="A808" s="62"/>
      <c r="B808" s="44"/>
      <c r="C808" s="283" t="s">
        <v>560</v>
      </c>
      <c r="D808" s="283" t="s">
        <v>16</v>
      </c>
      <c r="E808" s="73"/>
      <c r="F808" s="74">
        <v>8</v>
      </c>
      <c r="G808" s="12">
        <f t="shared" si="61"/>
        <v>0</v>
      </c>
      <c r="H808" s="13">
        <f t="shared" si="60"/>
        <v>0</v>
      </c>
      <c r="I808" s="14">
        <f t="shared" si="62"/>
        <v>0</v>
      </c>
      <c r="J808" s="410">
        <f t="shared" si="63"/>
        <v>48</v>
      </c>
      <c r="L808" s="497"/>
      <c r="M808" s="481"/>
    </row>
    <row r="809" spans="1:13" s="277" customFormat="1" x14ac:dyDescent="0.2">
      <c r="A809" s="325"/>
      <c r="B809" s="34">
        <v>5</v>
      </c>
      <c r="C809" s="35" t="s">
        <v>705</v>
      </c>
      <c r="D809" s="35" t="s">
        <v>16</v>
      </c>
      <c r="E809" s="79">
        <v>18.059999999999999</v>
      </c>
      <c r="F809" s="80">
        <v>1.51</v>
      </c>
      <c r="G809" s="12">
        <f t="shared" si="61"/>
        <v>3160.5</v>
      </c>
      <c r="H809" s="13">
        <f t="shared" si="60"/>
        <v>36.119999999999997</v>
      </c>
      <c r="I809" s="14">
        <f t="shared" si="62"/>
        <v>3196.62</v>
      </c>
      <c r="J809" s="410">
        <f t="shared" si="63"/>
        <v>9.06</v>
      </c>
      <c r="L809" s="497"/>
      <c r="M809" s="481"/>
    </row>
    <row r="810" spans="1:13" s="277" customFormat="1" x14ac:dyDescent="0.2">
      <c r="A810" s="325"/>
      <c r="B810" s="34">
        <v>5</v>
      </c>
      <c r="C810" s="35" t="s">
        <v>706</v>
      </c>
      <c r="D810" s="35" t="s">
        <v>16</v>
      </c>
      <c r="E810" s="79">
        <v>15.14</v>
      </c>
      <c r="F810" s="80">
        <v>1.58</v>
      </c>
      <c r="G810" s="12">
        <f t="shared" si="61"/>
        <v>2649.5</v>
      </c>
      <c r="H810" s="13">
        <f t="shared" si="60"/>
        <v>30.28</v>
      </c>
      <c r="I810" s="14">
        <f t="shared" si="62"/>
        <v>2679.78</v>
      </c>
      <c r="J810" s="410">
        <f t="shared" si="63"/>
        <v>9.48</v>
      </c>
      <c r="L810" s="497"/>
      <c r="M810" s="481"/>
    </row>
    <row r="811" spans="1:13" s="277" customFormat="1" x14ac:dyDescent="0.2">
      <c r="A811" s="325"/>
      <c r="B811" s="34">
        <v>5</v>
      </c>
      <c r="C811" s="35" t="s">
        <v>706</v>
      </c>
      <c r="D811" s="35" t="s">
        <v>16</v>
      </c>
      <c r="E811" s="79">
        <v>24.79</v>
      </c>
      <c r="F811" s="80">
        <v>1.58</v>
      </c>
      <c r="G811" s="12">
        <f t="shared" si="61"/>
        <v>4338.25</v>
      </c>
      <c r="H811" s="13">
        <f t="shared" si="60"/>
        <v>49.58</v>
      </c>
      <c r="I811" s="14">
        <f t="shared" si="62"/>
        <v>4387.83</v>
      </c>
      <c r="J811" s="410">
        <f t="shared" si="63"/>
        <v>9.48</v>
      </c>
      <c r="L811" s="497"/>
      <c r="M811" s="481"/>
    </row>
    <row r="812" spans="1:13" s="277" customFormat="1" x14ac:dyDescent="0.2">
      <c r="A812" s="325"/>
      <c r="B812" s="34">
        <v>5</v>
      </c>
      <c r="C812" s="35" t="s">
        <v>454</v>
      </c>
      <c r="D812" s="35" t="s">
        <v>16</v>
      </c>
      <c r="E812" s="79">
        <v>8.9600000000000009</v>
      </c>
      <c r="F812" s="80">
        <v>1.51</v>
      </c>
      <c r="G812" s="12">
        <f t="shared" si="61"/>
        <v>1568.0000000000002</v>
      </c>
      <c r="H812" s="13">
        <f t="shared" si="60"/>
        <v>17.920000000000002</v>
      </c>
      <c r="I812" s="14">
        <f t="shared" si="62"/>
        <v>1585.9200000000003</v>
      </c>
      <c r="J812" s="410">
        <f t="shared" si="63"/>
        <v>9.06</v>
      </c>
      <c r="L812" s="497"/>
      <c r="M812" s="481"/>
    </row>
    <row r="813" spans="1:13" s="277" customFormat="1" x14ac:dyDescent="0.2">
      <c r="A813" s="325"/>
      <c r="B813" s="34">
        <v>5</v>
      </c>
      <c r="C813" s="35" t="s">
        <v>117</v>
      </c>
      <c r="D813" s="35" t="s">
        <v>16</v>
      </c>
      <c r="E813" s="79">
        <v>11.74</v>
      </c>
      <c r="F813" s="80"/>
      <c r="G813" s="12">
        <f t="shared" si="61"/>
        <v>2054.5</v>
      </c>
      <c r="H813" s="13">
        <f t="shared" si="60"/>
        <v>23.48</v>
      </c>
      <c r="I813" s="14">
        <f t="shared" si="62"/>
        <v>2077.98</v>
      </c>
      <c r="J813" s="410"/>
      <c r="L813" s="497"/>
      <c r="M813" s="481"/>
    </row>
    <row r="814" spans="1:13" s="277" customFormat="1" x14ac:dyDescent="0.2">
      <c r="A814" s="325"/>
      <c r="B814" s="34">
        <v>5</v>
      </c>
      <c r="C814" s="35" t="s">
        <v>707</v>
      </c>
      <c r="D814" s="35" t="s">
        <v>16</v>
      </c>
      <c r="E814" s="79">
        <v>10.53</v>
      </c>
      <c r="F814" s="80">
        <v>4.51</v>
      </c>
      <c r="G814" s="12">
        <f t="shared" si="61"/>
        <v>1842.75</v>
      </c>
      <c r="H814" s="13">
        <f t="shared" si="60"/>
        <v>21.06</v>
      </c>
      <c r="I814" s="14">
        <f t="shared" si="62"/>
        <v>1863.81</v>
      </c>
      <c r="J814" s="410">
        <f t="shared" si="63"/>
        <v>27.06</v>
      </c>
      <c r="L814" s="497"/>
      <c r="M814" s="481"/>
    </row>
    <row r="815" spans="1:13" s="273" customFormat="1" x14ac:dyDescent="0.2">
      <c r="A815" s="62"/>
      <c r="B815" s="44"/>
      <c r="C815" s="283" t="s">
        <v>708</v>
      </c>
      <c r="D815" s="283" t="s">
        <v>16</v>
      </c>
      <c r="E815" s="73"/>
      <c r="F815" s="74">
        <v>0.48</v>
      </c>
      <c r="G815" s="12">
        <f t="shared" si="61"/>
        <v>0</v>
      </c>
      <c r="H815" s="13">
        <f t="shared" si="60"/>
        <v>0</v>
      </c>
      <c r="I815" s="14">
        <f t="shared" si="62"/>
        <v>0</v>
      </c>
      <c r="J815" s="410">
        <f t="shared" si="63"/>
        <v>2.88</v>
      </c>
      <c r="L815" s="497"/>
      <c r="M815" s="481"/>
    </row>
    <row r="816" spans="1:13" s="277" customFormat="1" x14ac:dyDescent="0.2">
      <c r="A816" s="325"/>
      <c r="B816" s="34">
        <v>5</v>
      </c>
      <c r="C816" s="35" t="s">
        <v>709</v>
      </c>
      <c r="D816" s="35" t="s">
        <v>16</v>
      </c>
      <c r="E816" s="79">
        <v>3.92</v>
      </c>
      <c r="F816" s="80"/>
      <c r="G816" s="12">
        <f t="shared" si="61"/>
        <v>686</v>
      </c>
      <c r="H816" s="13">
        <f t="shared" si="60"/>
        <v>7.84</v>
      </c>
      <c r="I816" s="14">
        <f t="shared" si="62"/>
        <v>693.84</v>
      </c>
      <c r="J816" s="410"/>
      <c r="L816" s="497"/>
      <c r="M816" s="481"/>
    </row>
    <row r="817" spans="1:13" s="277" customFormat="1" x14ac:dyDescent="0.2">
      <c r="A817" s="325"/>
      <c r="B817" s="34">
        <v>5</v>
      </c>
      <c r="C817" s="35" t="s">
        <v>710</v>
      </c>
      <c r="D817" s="35" t="s">
        <v>16</v>
      </c>
      <c r="E817" s="79">
        <v>36.06</v>
      </c>
      <c r="F817" s="80">
        <v>3.07</v>
      </c>
      <c r="G817" s="12">
        <f t="shared" si="61"/>
        <v>6310.5</v>
      </c>
      <c r="H817" s="13">
        <f t="shared" si="60"/>
        <v>72.12</v>
      </c>
      <c r="I817" s="14">
        <f t="shared" si="62"/>
        <v>6382.62</v>
      </c>
      <c r="J817" s="410">
        <f t="shared" si="63"/>
        <v>18.419999999999998</v>
      </c>
      <c r="L817" s="497"/>
      <c r="M817" s="481"/>
    </row>
    <row r="818" spans="1:13" s="277" customFormat="1" ht="22.5" x14ac:dyDescent="0.2">
      <c r="A818" s="325"/>
      <c r="B818" s="34">
        <v>5</v>
      </c>
      <c r="C818" s="35" t="s">
        <v>711</v>
      </c>
      <c r="D818" s="35" t="s">
        <v>712</v>
      </c>
      <c r="E818" s="79">
        <v>443.19</v>
      </c>
      <c r="F818" s="80">
        <v>145.61000000000001</v>
      </c>
      <c r="G818" s="12">
        <f t="shared" si="61"/>
        <v>77558.25</v>
      </c>
      <c r="H818" s="13">
        <f t="shared" si="60"/>
        <v>886.38</v>
      </c>
      <c r="I818" s="14">
        <f t="shared" si="62"/>
        <v>78444.63</v>
      </c>
      <c r="J818" s="410">
        <f t="shared" si="63"/>
        <v>873.66000000000008</v>
      </c>
      <c r="L818" s="497"/>
      <c r="M818" s="481"/>
    </row>
    <row r="819" spans="1:13" s="277" customFormat="1" x14ac:dyDescent="0.2">
      <c r="A819" s="325"/>
      <c r="B819" s="34">
        <v>5</v>
      </c>
      <c r="C819" s="35" t="s">
        <v>148</v>
      </c>
      <c r="D819" s="35" t="s">
        <v>713</v>
      </c>
      <c r="E819" s="79">
        <v>12.51</v>
      </c>
      <c r="F819" s="80">
        <v>6.5</v>
      </c>
      <c r="G819" s="12">
        <f t="shared" si="61"/>
        <v>2189.25</v>
      </c>
      <c r="H819" s="13">
        <f t="shared" si="60"/>
        <v>25.02</v>
      </c>
      <c r="I819" s="14">
        <f t="shared" si="62"/>
        <v>2214.27</v>
      </c>
      <c r="J819" s="410">
        <f t="shared" si="63"/>
        <v>39</v>
      </c>
      <c r="L819" s="497"/>
      <c r="M819" s="481"/>
    </row>
    <row r="820" spans="1:13" s="277" customFormat="1" x14ac:dyDescent="0.2">
      <c r="A820" s="325"/>
      <c r="B820" s="44"/>
      <c r="C820" s="283" t="s">
        <v>697</v>
      </c>
      <c r="D820" s="226" t="s">
        <v>8</v>
      </c>
      <c r="E820" s="227" t="s">
        <v>8</v>
      </c>
      <c r="F820" s="74"/>
      <c r="G820" s="12"/>
      <c r="H820" s="13"/>
      <c r="I820" s="14"/>
      <c r="J820" s="410"/>
      <c r="L820" s="497"/>
      <c r="M820" s="481"/>
    </row>
    <row r="821" spans="1:13" s="277" customFormat="1" x14ac:dyDescent="0.2">
      <c r="A821" s="325"/>
      <c r="B821" s="279"/>
      <c r="C821" s="271" t="s">
        <v>20</v>
      </c>
      <c r="D821" s="280"/>
      <c r="E821" s="81">
        <f>SUM(E805:E820)</f>
        <v>607.93000000000006</v>
      </c>
      <c r="F821" s="82">
        <f>SUM(F805:F820)</f>
        <v>178.59</v>
      </c>
      <c r="G821" s="141"/>
      <c r="H821" s="112"/>
      <c r="I821" s="142"/>
      <c r="J821" s="415"/>
      <c r="L821" s="497"/>
      <c r="M821" s="481"/>
    </row>
    <row r="822" spans="1:13" s="277" customFormat="1" x14ac:dyDescent="0.2">
      <c r="A822" s="325"/>
      <c r="B822" s="890"/>
      <c r="C822" s="891"/>
      <c r="D822" s="891"/>
      <c r="E822" s="891"/>
      <c r="F822" s="892"/>
      <c r="G822" s="12"/>
      <c r="H822" s="13"/>
      <c r="I822" s="14"/>
      <c r="J822" s="410"/>
      <c r="L822" s="497"/>
      <c r="M822" s="481"/>
    </row>
    <row r="823" spans="1:13" s="277" customFormat="1" ht="12.75" customHeight="1" x14ac:dyDescent="0.2">
      <c r="A823" s="325"/>
      <c r="B823" s="867" t="s">
        <v>21</v>
      </c>
      <c r="C823" s="868"/>
      <c r="D823" s="868"/>
      <c r="E823" s="868"/>
      <c r="F823" s="869"/>
      <c r="G823" s="12"/>
      <c r="H823" s="13"/>
      <c r="I823" s="14"/>
      <c r="J823" s="410"/>
      <c r="L823" s="497"/>
      <c r="M823" s="481"/>
    </row>
    <row r="824" spans="1:13" s="277" customFormat="1" x14ac:dyDescent="0.2">
      <c r="A824" s="325"/>
      <c r="B824" s="867" t="s">
        <v>64</v>
      </c>
      <c r="C824" s="868"/>
      <c r="D824" s="868"/>
      <c r="E824" s="868"/>
      <c r="F824" s="869"/>
      <c r="G824" s="12"/>
      <c r="H824" s="13"/>
      <c r="I824" s="14"/>
      <c r="J824" s="410"/>
      <c r="K824" s="15"/>
      <c r="L824" s="497"/>
      <c r="M824" s="481"/>
    </row>
    <row r="825" spans="1:13" s="273" customFormat="1" x14ac:dyDescent="0.2">
      <c r="A825" s="62"/>
      <c r="B825" s="270"/>
      <c r="C825" s="271"/>
      <c r="D825" s="271"/>
      <c r="E825" s="271"/>
      <c r="F825" s="272"/>
      <c r="G825" s="198"/>
      <c r="H825" s="39"/>
      <c r="I825" s="39"/>
      <c r="J825" s="413"/>
      <c r="L825" s="497"/>
      <c r="M825" s="481"/>
    </row>
    <row r="826" spans="1:13" s="273" customFormat="1" ht="12.75" customHeight="1" x14ac:dyDescent="0.2">
      <c r="A826" s="62"/>
      <c r="B826" s="879" t="s">
        <v>25</v>
      </c>
      <c r="C826" s="880"/>
      <c r="D826" s="880"/>
      <c r="E826" s="880"/>
      <c r="F826" s="881"/>
      <c r="G826" s="198"/>
      <c r="H826" s="39"/>
      <c r="I826" s="39"/>
      <c r="J826" s="413"/>
      <c r="L826" s="497"/>
      <c r="M826" s="481"/>
    </row>
    <row r="827" spans="1:13" s="273" customFormat="1" ht="11.25" customHeight="1" x14ac:dyDescent="0.2">
      <c r="A827" s="62"/>
      <c r="B827" s="882" t="s">
        <v>332</v>
      </c>
      <c r="C827" s="883"/>
      <c r="D827" s="883"/>
      <c r="E827" s="883"/>
      <c r="F827" s="884"/>
      <c r="G827" s="198"/>
      <c r="H827" s="39"/>
      <c r="I827" s="39"/>
      <c r="J827" s="413"/>
      <c r="K827" s="39"/>
      <c r="L827" s="497"/>
      <c r="M827" s="481"/>
    </row>
    <row r="828" spans="1:13" s="273" customFormat="1" ht="12" customHeight="1" x14ac:dyDescent="0.2">
      <c r="A828" s="194"/>
      <c r="B828" s="885" t="s">
        <v>333</v>
      </c>
      <c r="C828" s="886"/>
      <c r="D828" s="886"/>
      <c r="E828" s="886"/>
      <c r="F828" s="887"/>
      <c r="G828" s="198"/>
      <c r="H828" s="39"/>
      <c r="I828" s="39"/>
      <c r="J828" s="413"/>
      <c r="K828" s="39"/>
      <c r="L828" s="497"/>
      <c r="M828" s="481"/>
    </row>
    <row r="829" spans="1:13" s="84" customFormat="1" ht="12" customHeight="1" x14ac:dyDescent="0.2">
      <c r="A829" s="120"/>
      <c r="B829" s="229"/>
      <c r="C829" s="229"/>
      <c r="D829" s="229"/>
      <c r="E829" s="229"/>
      <c r="F829" s="229"/>
      <c r="G829" s="88"/>
      <c r="H829" s="39"/>
      <c r="I829" s="39"/>
      <c r="J829" s="413"/>
      <c r="K829" s="39"/>
      <c r="L829" s="496"/>
      <c r="M829" s="480"/>
    </row>
    <row r="830" spans="1:13" s="324" customFormat="1" ht="36" customHeight="1" x14ac:dyDescent="0.2">
      <c r="B830" s="388" t="s">
        <v>414</v>
      </c>
      <c r="C830" s="389"/>
      <c r="D830" s="389"/>
      <c r="E830" s="389" t="s">
        <v>775</v>
      </c>
      <c r="F830" s="389" t="s">
        <v>415</v>
      </c>
      <c r="G830" s="198"/>
      <c r="H830" s="39"/>
      <c r="I830" s="39"/>
      <c r="J830" s="413"/>
      <c r="K830" s="39"/>
      <c r="L830" s="496"/>
      <c r="M830" s="480"/>
    </row>
    <row r="831" spans="1:13" s="120" customFormat="1" ht="22.5" x14ac:dyDescent="0.2">
      <c r="B831" s="454">
        <v>27800</v>
      </c>
      <c r="C831" s="386" t="s">
        <v>885</v>
      </c>
      <c r="D831" s="386" t="s">
        <v>871</v>
      </c>
      <c r="E831" s="446">
        <v>0.3</v>
      </c>
      <c r="F831" s="446">
        <f>E831*B831</f>
        <v>8340</v>
      </c>
      <c r="G831" s="36"/>
      <c r="H831" s="39"/>
      <c r="I831" s="39"/>
      <c r="J831" s="413"/>
      <c r="K831" s="39"/>
      <c r="L831" s="503"/>
      <c r="M831" s="493"/>
    </row>
    <row r="832" spans="1:13" s="120" customFormat="1" ht="22.5" x14ac:dyDescent="0.2">
      <c r="B832" s="455">
        <v>52677</v>
      </c>
      <c r="C832" s="386" t="s">
        <v>884</v>
      </c>
      <c r="D832" s="386" t="s">
        <v>871</v>
      </c>
      <c r="E832" s="446">
        <v>0.3</v>
      </c>
      <c r="F832" s="446">
        <f t="shared" ref="F832:F833" si="64">E832*B832</f>
        <v>15803.099999999999</v>
      </c>
      <c r="G832" s="36"/>
      <c r="H832" s="37"/>
      <c r="I832" s="38"/>
      <c r="J832" s="413"/>
      <c r="K832" s="322"/>
      <c r="L832" s="503"/>
      <c r="M832" s="493"/>
    </row>
    <row r="833" spans="1:13" s="120" customFormat="1" ht="33.75" x14ac:dyDescent="0.2">
      <c r="B833" s="455">
        <v>79576</v>
      </c>
      <c r="C833" s="386" t="s">
        <v>892</v>
      </c>
      <c r="D833" s="386" t="s">
        <v>872</v>
      </c>
      <c r="E833" s="380">
        <v>0.6</v>
      </c>
      <c r="F833" s="446">
        <f t="shared" si="64"/>
        <v>47745.599999999999</v>
      </c>
      <c r="G833" s="85"/>
      <c r="H833" s="86"/>
      <c r="I833" s="87"/>
      <c r="J833" s="425"/>
      <c r="K833" s="84"/>
      <c r="L833" s="503"/>
      <c r="M833" s="493"/>
    </row>
    <row r="834" spans="1:13" s="324" customFormat="1" ht="12.75" x14ac:dyDescent="0.2">
      <c r="B834" s="455" t="s">
        <v>417</v>
      </c>
      <c r="C834" s="386"/>
      <c r="D834" s="386"/>
      <c r="E834" s="471"/>
      <c r="F834" s="472">
        <f>SUM(F831:F833)</f>
        <v>71888.7</v>
      </c>
      <c r="G834" s="433"/>
      <c r="H834" s="432"/>
      <c r="I834" s="369"/>
      <c r="J834" s="420"/>
      <c r="L834" s="496"/>
      <c r="M834" s="487">
        <f>F834</f>
        <v>71888.7</v>
      </c>
    </row>
    <row r="835" spans="1:13" s="281" customFormat="1" x14ac:dyDescent="0.2">
      <c r="A835" s="318"/>
      <c r="B835" s="28"/>
      <c r="C835" s="275"/>
      <c r="D835" s="275"/>
      <c r="E835" s="275"/>
      <c r="F835" s="275"/>
      <c r="G835" s="29"/>
      <c r="H835" s="30"/>
      <c r="I835" s="42"/>
      <c r="J835" s="416"/>
      <c r="L835" s="496"/>
      <c r="M835" s="480"/>
    </row>
    <row r="836" spans="1:13" s="277" customFormat="1" ht="35.25" customHeight="1" x14ac:dyDescent="0.2">
      <c r="A836" s="6"/>
      <c r="B836" s="7" t="s">
        <v>887</v>
      </c>
      <c r="C836" s="888" t="s">
        <v>925</v>
      </c>
      <c r="D836" s="888"/>
      <c r="E836" s="888"/>
      <c r="F836" s="889"/>
      <c r="G836" s="12"/>
      <c r="H836" s="13"/>
      <c r="I836" s="14"/>
      <c r="J836" s="410"/>
      <c r="L836" s="497"/>
      <c r="M836" s="481"/>
    </row>
    <row r="837" spans="1:13" s="277" customFormat="1" x14ac:dyDescent="0.2">
      <c r="A837" s="325"/>
      <c r="B837" s="34">
        <v>5</v>
      </c>
      <c r="C837" s="35" t="s">
        <v>714</v>
      </c>
      <c r="D837" s="35" t="s">
        <v>16</v>
      </c>
      <c r="E837" s="79">
        <v>23.81</v>
      </c>
      <c r="F837" s="74"/>
      <c r="G837" s="12">
        <f t="shared" ref="G837:G847" si="65">B837*E837*35</f>
        <v>4166.75</v>
      </c>
      <c r="H837" s="13">
        <f t="shared" ref="H837:H847" si="66">E837*2</f>
        <v>47.62</v>
      </c>
      <c r="I837" s="14">
        <f t="shared" ref="I837:I847" si="67">SUM(G837+H837)</f>
        <v>4214.37</v>
      </c>
      <c r="J837" s="410"/>
      <c r="K837" s="15">
        <f>SUM(I837:J847)</f>
        <v>62496.824999999997</v>
      </c>
      <c r="L837" s="496">
        <f>K837*J$905</f>
        <v>3981.7909514172502</v>
      </c>
      <c r="M837" s="481"/>
    </row>
    <row r="838" spans="1:13" s="277" customFormat="1" x14ac:dyDescent="0.2">
      <c r="A838" s="325"/>
      <c r="B838" s="34">
        <v>5</v>
      </c>
      <c r="C838" s="35" t="s">
        <v>715</v>
      </c>
      <c r="D838" s="35" t="s">
        <v>16</v>
      </c>
      <c r="E838" s="79">
        <v>31</v>
      </c>
      <c r="F838" s="74"/>
      <c r="G838" s="12">
        <f t="shared" si="65"/>
        <v>5425</v>
      </c>
      <c r="H838" s="13">
        <f t="shared" si="66"/>
        <v>62</v>
      </c>
      <c r="I838" s="14">
        <f t="shared" si="67"/>
        <v>5487</v>
      </c>
      <c r="J838" s="410"/>
      <c r="K838" s="15"/>
      <c r="L838" s="497"/>
      <c r="M838" s="481"/>
    </row>
    <row r="839" spans="1:13" s="273" customFormat="1" ht="22.5" x14ac:dyDescent="0.2">
      <c r="A839" s="62"/>
      <c r="B839" s="328">
        <v>5</v>
      </c>
      <c r="C839" s="329" t="s">
        <v>510</v>
      </c>
      <c r="D839" s="329" t="s">
        <v>716</v>
      </c>
      <c r="E839" s="330">
        <v>4.8899999999999997</v>
      </c>
      <c r="F839" s="74"/>
      <c r="G839" s="12">
        <f t="shared" si="65"/>
        <v>855.75</v>
      </c>
      <c r="H839" s="13">
        <f t="shared" si="66"/>
        <v>9.7799999999999994</v>
      </c>
      <c r="I839" s="14">
        <f t="shared" si="67"/>
        <v>865.53</v>
      </c>
      <c r="J839" s="410"/>
      <c r="K839" s="39"/>
      <c r="L839" s="497"/>
      <c r="M839" s="481"/>
    </row>
    <row r="840" spans="1:13" s="273" customFormat="1" ht="22.5" x14ac:dyDescent="0.2">
      <c r="A840" s="62"/>
      <c r="B840" s="328">
        <v>5</v>
      </c>
      <c r="C840" s="329" t="s">
        <v>717</v>
      </c>
      <c r="D840" s="329" t="s">
        <v>716</v>
      </c>
      <c r="E840" s="330">
        <v>195.35</v>
      </c>
      <c r="F840" s="228"/>
      <c r="G840" s="12">
        <f t="shared" si="65"/>
        <v>34186.25</v>
      </c>
      <c r="H840" s="13">
        <f t="shared" si="66"/>
        <v>390.7</v>
      </c>
      <c r="I840" s="14">
        <f t="shared" si="67"/>
        <v>34576.949999999997</v>
      </c>
      <c r="J840" s="410"/>
      <c r="K840" s="39"/>
      <c r="L840" s="497"/>
      <c r="M840" s="481"/>
    </row>
    <row r="841" spans="1:13" s="273" customFormat="1" ht="22.5" x14ac:dyDescent="0.2">
      <c r="A841" s="62"/>
      <c r="B841" s="328">
        <v>5</v>
      </c>
      <c r="C841" s="329" t="s">
        <v>718</v>
      </c>
      <c r="D841" s="329" t="s">
        <v>716</v>
      </c>
      <c r="E841" s="330">
        <v>35.36</v>
      </c>
      <c r="F841" s="228"/>
      <c r="G841" s="12">
        <f t="shared" si="65"/>
        <v>6188</v>
      </c>
      <c r="H841" s="13">
        <f t="shared" si="66"/>
        <v>70.72</v>
      </c>
      <c r="I841" s="14">
        <f t="shared" si="67"/>
        <v>6258.72</v>
      </c>
      <c r="J841" s="410"/>
      <c r="K841" s="39"/>
      <c r="L841" s="497"/>
      <c r="M841" s="481"/>
    </row>
    <row r="842" spans="1:13" s="273" customFormat="1" ht="22.5" x14ac:dyDescent="0.2">
      <c r="A842" s="62"/>
      <c r="B842" s="328">
        <v>5</v>
      </c>
      <c r="C842" s="329" t="s">
        <v>719</v>
      </c>
      <c r="D842" s="329" t="s">
        <v>716</v>
      </c>
      <c r="E842" s="330">
        <v>49.4</v>
      </c>
      <c r="F842" s="74"/>
      <c r="G842" s="12">
        <f t="shared" si="65"/>
        <v>8645</v>
      </c>
      <c r="H842" s="13">
        <f t="shared" si="66"/>
        <v>98.8</v>
      </c>
      <c r="I842" s="14">
        <f t="shared" si="67"/>
        <v>8743.7999999999993</v>
      </c>
      <c r="J842" s="410"/>
      <c r="K842" s="39"/>
      <c r="L842" s="497"/>
      <c r="M842" s="481"/>
    </row>
    <row r="843" spans="1:13" s="273" customFormat="1" x14ac:dyDescent="0.2">
      <c r="A843" s="62"/>
      <c r="B843" s="44">
        <v>0.5</v>
      </c>
      <c r="C843" s="283" t="s">
        <v>720</v>
      </c>
      <c r="D843" s="283" t="s">
        <v>16</v>
      </c>
      <c r="E843" s="73">
        <v>37.75</v>
      </c>
      <c r="F843" s="74"/>
      <c r="G843" s="12">
        <f t="shared" si="65"/>
        <v>660.625</v>
      </c>
      <c r="H843" s="13">
        <f t="shared" si="66"/>
        <v>75.5</v>
      </c>
      <c r="I843" s="14">
        <f t="shared" si="67"/>
        <v>736.125</v>
      </c>
      <c r="J843" s="410"/>
      <c r="K843" s="39"/>
      <c r="L843" s="497"/>
      <c r="M843" s="481"/>
    </row>
    <row r="844" spans="1:13" s="273" customFormat="1" x14ac:dyDescent="0.2">
      <c r="A844" s="62"/>
      <c r="B844" s="44">
        <v>0.5</v>
      </c>
      <c r="C844" s="283" t="s">
        <v>454</v>
      </c>
      <c r="D844" s="283" t="s">
        <v>16</v>
      </c>
      <c r="E844" s="73">
        <v>8.1</v>
      </c>
      <c r="F844" s="74"/>
      <c r="G844" s="12">
        <f t="shared" si="65"/>
        <v>141.75</v>
      </c>
      <c r="H844" s="13">
        <f t="shared" si="66"/>
        <v>16.2</v>
      </c>
      <c r="I844" s="14">
        <f t="shared" si="67"/>
        <v>157.94999999999999</v>
      </c>
      <c r="J844" s="410"/>
      <c r="K844" s="39"/>
      <c r="L844" s="497"/>
      <c r="M844" s="481"/>
    </row>
    <row r="845" spans="1:13" s="273" customFormat="1" x14ac:dyDescent="0.2">
      <c r="A845" s="62"/>
      <c r="B845" s="44">
        <v>0.5</v>
      </c>
      <c r="C845" s="283" t="s">
        <v>721</v>
      </c>
      <c r="D845" s="283" t="s">
        <v>16</v>
      </c>
      <c r="E845" s="73">
        <v>21.44</v>
      </c>
      <c r="F845" s="74"/>
      <c r="G845" s="12">
        <f t="shared" si="65"/>
        <v>375.20000000000005</v>
      </c>
      <c r="H845" s="13">
        <f t="shared" si="66"/>
        <v>42.88</v>
      </c>
      <c r="I845" s="14">
        <f t="shared" si="67"/>
        <v>418.08000000000004</v>
      </c>
      <c r="J845" s="410"/>
      <c r="K845" s="39"/>
      <c r="L845" s="497"/>
      <c r="M845" s="481"/>
    </row>
    <row r="846" spans="1:13" s="273" customFormat="1" x14ac:dyDescent="0.2">
      <c r="A846" s="62"/>
      <c r="B846" s="44">
        <v>0.5</v>
      </c>
      <c r="C846" s="283" t="s">
        <v>722</v>
      </c>
      <c r="D846" s="283" t="s">
        <v>16</v>
      </c>
      <c r="E846" s="73">
        <v>5.4</v>
      </c>
      <c r="F846" s="74"/>
      <c r="G846" s="12">
        <f t="shared" si="65"/>
        <v>94.5</v>
      </c>
      <c r="H846" s="13">
        <f t="shared" si="66"/>
        <v>10.8</v>
      </c>
      <c r="I846" s="14">
        <f t="shared" si="67"/>
        <v>105.3</v>
      </c>
      <c r="J846" s="410"/>
      <c r="K846" s="39"/>
      <c r="L846" s="497"/>
      <c r="M846" s="481"/>
    </row>
    <row r="847" spans="1:13" s="273" customFormat="1" x14ac:dyDescent="0.2">
      <c r="A847" s="62"/>
      <c r="B847" s="44"/>
      <c r="C847" s="283" t="s">
        <v>723</v>
      </c>
      <c r="D847" s="283"/>
      <c r="E847" s="73"/>
      <c r="F847" s="74">
        <v>155.5</v>
      </c>
      <c r="G847" s="12">
        <f t="shared" si="65"/>
        <v>0</v>
      </c>
      <c r="H847" s="13">
        <f t="shared" si="66"/>
        <v>0</v>
      </c>
      <c r="I847" s="14">
        <f t="shared" si="67"/>
        <v>0</v>
      </c>
      <c r="J847" s="410">
        <f>F847*6</f>
        <v>933</v>
      </c>
      <c r="K847" s="39"/>
      <c r="L847" s="497"/>
      <c r="M847" s="481"/>
    </row>
    <row r="848" spans="1:13" s="277" customFormat="1" x14ac:dyDescent="0.2">
      <c r="A848" s="325"/>
      <c r="B848" s="279"/>
      <c r="C848" s="271" t="s">
        <v>20</v>
      </c>
      <c r="D848" s="280"/>
      <c r="E848" s="81">
        <f>SUM(E837:E847)</f>
        <v>412.5</v>
      </c>
      <c r="F848" s="82">
        <f>SUM(F837:F847)</f>
        <v>155.5</v>
      </c>
      <c r="G848" s="141"/>
      <c r="H848" s="112"/>
      <c r="I848" s="142"/>
      <c r="J848" s="415"/>
      <c r="L848" s="497"/>
      <c r="M848" s="481"/>
    </row>
    <row r="849" spans="1:13" s="277" customFormat="1" x14ac:dyDescent="0.2">
      <c r="A849" s="325"/>
      <c r="B849" s="890"/>
      <c r="C849" s="891"/>
      <c r="D849" s="891"/>
      <c r="E849" s="891"/>
      <c r="F849" s="892"/>
      <c r="G849" s="12"/>
      <c r="H849" s="13"/>
      <c r="I849" s="14"/>
      <c r="J849" s="410"/>
      <c r="L849" s="497"/>
      <c r="M849" s="481"/>
    </row>
    <row r="850" spans="1:13" s="277" customFormat="1" ht="12.75" customHeight="1" x14ac:dyDescent="0.2">
      <c r="A850" s="325"/>
      <c r="B850" s="867" t="s">
        <v>21</v>
      </c>
      <c r="C850" s="868"/>
      <c r="D850" s="868"/>
      <c r="E850" s="868"/>
      <c r="F850" s="869"/>
      <c r="G850" s="12"/>
      <c r="H850" s="13"/>
      <c r="I850" s="14"/>
      <c r="J850" s="410"/>
      <c r="L850" s="497"/>
      <c r="M850" s="481"/>
    </row>
    <row r="851" spans="1:13" s="277" customFormat="1" x14ac:dyDescent="0.2">
      <c r="A851" s="325"/>
      <c r="B851" s="867" t="s">
        <v>64</v>
      </c>
      <c r="C851" s="868"/>
      <c r="D851" s="868"/>
      <c r="E851" s="868"/>
      <c r="F851" s="869"/>
      <c r="G851" s="12"/>
      <c r="H851" s="13"/>
      <c r="I851" s="14"/>
      <c r="J851" s="410"/>
      <c r="K851" s="15"/>
      <c r="L851" s="497"/>
      <c r="M851" s="481"/>
    </row>
    <row r="852" spans="1:13" s="277" customFormat="1" x14ac:dyDescent="0.2">
      <c r="A852" s="325"/>
      <c r="B852" s="867" t="s">
        <v>724</v>
      </c>
      <c r="C852" s="868"/>
      <c r="D852" s="868"/>
      <c r="E852" s="868"/>
      <c r="F852" s="869"/>
      <c r="G852" s="12"/>
      <c r="H852" s="13"/>
      <c r="I852" s="14"/>
      <c r="J852" s="410"/>
      <c r="K852" s="15"/>
      <c r="L852" s="497"/>
      <c r="M852" s="481"/>
    </row>
    <row r="853" spans="1:13" s="273" customFormat="1" x14ac:dyDescent="0.2">
      <c r="A853" s="62"/>
      <c r="B853" s="270"/>
      <c r="F853" s="274"/>
      <c r="G853" s="198"/>
      <c r="H853" s="39"/>
      <c r="I853" s="39"/>
      <c r="J853" s="413"/>
      <c r="L853" s="497"/>
      <c r="M853" s="481"/>
    </row>
    <row r="854" spans="1:13" s="273" customFormat="1" ht="12.75" customHeight="1" x14ac:dyDescent="0.2">
      <c r="A854" s="62"/>
      <c r="B854" s="879" t="s">
        <v>25</v>
      </c>
      <c r="C854" s="880"/>
      <c r="D854" s="880"/>
      <c r="E854" s="880"/>
      <c r="F854" s="881"/>
      <c r="G854" s="198"/>
      <c r="H854" s="39"/>
      <c r="I854" s="39"/>
      <c r="J854" s="413"/>
      <c r="L854" s="497"/>
      <c r="M854" s="481"/>
    </row>
    <row r="855" spans="1:13" s="273" customFormat="1" ht="11.25" customHeight="1" x14ac:dyDescent="0.2">
      <c r="A855" s="62"/>
      <c r="B855" s="882" t="s">
        <v>332</v>
      </c>
      <c r="C855" s="883"/>
      <c r="D855" s="883"/>
      <c r="E855" s="883"/>
      <c r="F855" s="884"/>
      <c r="G855" s="198"/>
      <c r="H855" s="39"/>
      <c r="I855" s="39"/>
      <c r="J855" s="413"/>
      <c r="L855" s="497"/>
      <c r="M855" s="481"/>
    </row>
    <row r="856" spans="1:13" s="273" customFormat="1" ht="12" customHeight="1" x14ac:dyDescent="0.2">
      <c r="A856" s="194"/>
      <c r="B856" s="885" t="s">
        <v>333</v>
      </c>
      <c r="C856" s="886"/>
      <c r="D856" s="886"/>
      <c r="E856" s="886"/>
      <c r="F856" s="887"/>
      <c r="G856" s="198"/>
      <c r="H856" s="39"/>
      <c r="I856" s="39"/>
      <c r="J856" s="413"/>
      <c r="L856" s="497"/>
      <c r="M856" s="481"/>
    </row>
    <row r="857" spans="1:13" s="84" customFormat="1" ht="12" customHeight="1" x14ac:dyDescent="0.2">
      <c r="A857" s="120"/>
      <c r="B857" s="229"/>
      <c r="C857" s="229"/>
      <c r="D857" s="229"/>
      <c r="E857" s="229"/>
      <c r="F857" s="229"/>
      <c r="G857" s="88"/>
      <c r="H857" s="88"/>
      <c r="I857" s="88"/>
      <c r="J857" s="425"/>
      <c r="L857" s="496"/>
      <c r="M857" s="480"/>
    </row>
    <row r="858" spans="1:13" customFormat="1" ht="22.5" x14ac:dyDescent="0.2">
      <c r="B858" s="337" t="s">
        <v>414</v>
      </c>
      <c r="C858" s="331"/>
      <c r="D858" s="331"/>
      <c r="E858" s="331" t="s">
        <v>774</v>
      </c>
      <c r="F858" s="331" t="s">
        <v>415</v>
      </c>
      <c r="G858" s="198"/>
      <c r="J858" s="411"/>
      <c r="L858" s="498"/>
      <c r="M858" s="486"/>
    </row>
    <row r="859" spans="1:13" customFormat="1" ht="22.5" x14ac:dyDescent="0.2">
      <c r="B859" s="338">
        <v>57600</v>
      </c>
      <c r="C859" s="339" t="s">
        <v>725</v>
      </c>
      <c r="D859" s="339" t="s">
        <v>416</v>
      </c>
      <c r="E859" s="380">
        <v>0.6</v>
      </c>
      <c r="F859" s="445">
        <f>E859*B859</f>
        <v>34560</v>
      </c>
      <c r="G859" s="198"/>
      <c r="J859" s="411"/>
      <c r="L859" s="498"/>
      <c r="M859" s="482">
        <f>F859</f>
        <v>34560</v>
      </c>
    </row>
    <row r="860" spans="1:13" customFormat="1" ht="12.75" x14ac:dyDescent="0.2">
      <c r="G860" s="198"/>
      <c r="J860" s="411"/>
      <c r="L860" s="498"/>
      <c r="M860" s="486"/>
    </row>
    <row r="861" spans="1:13" customFormat="1" ht="12.75" x14ac:dyDescent="0.2">
      <c r="J861" s="411"/>
      <c r="L861" s="498"/>
      <c r="M861" s="486"/>
    </row>
    <row r="862" spans="1:13" s="84" customFormat="1" ht="12" customHeight="1" x14ac:dyDescent="0.2">
      <c r="A862" s="120"/>
      <c r="B862" s="229"/>
      <c r="C862" s="229"/>
      <c r="D862" s="229"/>
      <c r="E862" s="229"/>
      <c r="F862" s="229"/>
      <c r="G862" s="88"/>
      <c r="H862" s="88"/>
      <c r="I862" s="88"/>
      <c r="J862" s="425"/>
      <c r="L862" s="496"/>
      <c r="M862" s="480"/>
    </row>
    <row r="863" spans="1:13" customFormat="1" ht="42" customHeight="1" x14ac:dyDescent="0.2">
      <c r="B863" s="7" t="s">
        <v>976</v>
      </c>
      <c r="C863" s="888" t="s">
        <v>926</v>
      </c>
      <c r="D863" s="888"/>
      <c r="E863" s="888"/>
      <c r="F863" s="889"/>
      <c r="G863" s="282"/>
      <c r="H863" s="277"/>
      <c r="I863" s="14"/>
      <c r="J863" s="410"/>
      <c r="K863" s="277"/>
      <c r="L863" s="498"/>
      <c r="M863" s="486"/>
    </row>
    <row r="864" spans="1:13" customFormat="1" ht="12.75" x14ac:dyDescent="0.2">
      <c r="B864" s="254">
        <v>4</v>
      </c>
      <c r="C864" s="255" t="s">
        <v>726</v>
      </c>
      <c r="D864" s="255" t="s">
        <v>11</v>
      </c>
      <c r="E864" s="255">
        <v>262.14999999999998</v>
      </c>
      <c r="F864" s="255"/>
      <c r="G864" s="12">
        <f>B864*E864*35</f>
        <v>36701</v>
      </c>
      <c r="H864" s="13">
        <f>E864*2</f>
        <v>524.29999999999995</v>
      </c>
      <c r="I864" s="14">
        <f>SUM(G864:H864)</f>
        <v>37225.300000000003</v>
      </c>
      <c r="J864" s="410"/>
      <c r="K864" s="15">
        <f>SUM(I864:J865)</f>
        <v>37645.300000000003</v>
      </c>
      <c r="L864" s="496">
        <f>K864*J$905</f>
        <v>2398.4532798808232</v>
      </c>
      <c r="M864" s="486"/>
    </row>
    <row r="865" spans="1:13" customFormat="1" ht="12.75" x14ac:dyDescent="0.2">
      <c r="B865" s="44"/>
      <c r="C865" s="283" t="s">
        <v>727</v>
      </c>
      <c r="D865" s="283" t="s">
        <v>8</v>
      </c>
      <c r="E865" s="230" t="s">
        <v>8</v>
      </c>
      <c r="F865" s="74">
        <v>70</v>
      </c>
      <c r="G865" s="231"/>
      <c r="H865" s="37"/>
      <c r="I865" s="38"/>
      <c r="J865" s="413">
        <f>6*F865</f>
        <v>420</v>
      </c>
      <c r="K865" s="273"/>
      <c r="L865" s="498"/>
      <c r="M865" s="486"/>
    </row>
    <row r="866" spans="1:13" customFormat="1" ht="12.75" x14ac:dyDescent="0.2">
      <c r="B866" s="279"/>
      <c r="C866" s="271" t="s">
        <v>20</v>
      </c>
      <c r="D866" s="280"/>
      <c r="E866" s="81">
        <f>SUM(E864:E864)</f>
        <v>262.14999999999998</v>
      </c>
      <c r="F866" s="82">
        <v>70</v>
      </c>
      <c r="G866" s="12"/>
      <c r="H866" s="13"/>
      <c r="I866" s="14"/>
      <c r="J866" s="410"/>
      <c r="K866" s="277"/>
      <c r="L866" s="498"/>
      <c r="M866" s="486"/>
    </row>
    <row r="867" spans="1:13" customFormat="1" ht="12.75" x14ac:dyDescent="0.2">
      <c r="B867" s="896"/>
      <c r="C867" s="897"/>
      <c r="D867" s="897"/>
      <c r="E867" s="897"/>
      <c r="F867" s="898"/>
      <c r="G867" s="176"/>
      <c r="H867" s="58"/>
      <c r="I867" s="13"/>
      <c r="J867" s="410"/>
      <c r="K867" s="277"/>
      <c r="L867" s="498"/>
      <c r="M867" s="486"/>
    </row>
    <row r="868" spans="1:13" customFormat="1" ht="12.75" x14ac:dyDescent="0.2">
      <c r="B868" s="867" t="s">
        <v>21</v>
      </c>
      <c r="C868" s="868"/>
      <c r="D868" s="868"/>
      <c r="E868" s="868"/>
      <c r="F868" s="869"/>
      <c r="G868" s="12"/>
      <c r="H868" s="13"/>
      <c r="I868" s="14"/>
      <c r="J868" s="410"/>
      <c r="K868" s="15"/>
      <c r="L868" s="498"/>
      <c r="M868" s="486"/>
    </row>
    <row r="869" spans="1:13" customFormat="1" ht="12.75" x14ac:dyDescent="0.2">
      <c r="B869" s="893" t="s">
        <v>698</v>
      </c>
      <c r="C869" s="894"/>
      <c r="D869" s="894"/>
      <c r="E869" s="894"/>
      <c r="F869" s="895"/>
      <c r="G869" s="282"/>
      <c r="H869" s="58"/>
      <c r="I869" s="13"/>
      <c r="J869" s="410"/>
      <c r="K869" s="277"/>
      <c r="L869" s="498"/>
      <c r="M869" s="486"/>
    </row>
    <row r="870" spans="1:13" s="174" customFormat="1" ht="12.75" x14ac:dyDescent="0.2">
      <c r="B870" s="270"/>
      <c r="C870" s="271"/>
      <c r="D870" s="271"/>
      <c r="E870" s="271"/>
      <c r="F870" s="272"/>
      <c r="G870" s="62"/>
      <c r="H870" s="192"/>
      <c r="I870" s="37"/>
      <c r="J870" s="413"/>
      <c r="K870" s="273"/>
      <c r="L870" s="498"/>
      <c r="M870" s="486"/>
    </row>
    <row r="871" spans="1:13" customFormat="1" ht="12.75" x14ac:dyDescent="0.2">
      <c r="B871" s="896"/>
      <c r="C871" s="897"/>
      <c r="D871" s="897"/>
      <c r="E871" s="897"/>
      <c r="F871" s="898"/>
      <c r="G871" s="282"/>
      <c r="H871" s="58"/>
      <c r="I871" s="13"/>
      <c r="J871" s="410"/>
      <c r="K871" s="277"/>
      <c r="L871" s="498"/>
      <c r="M871" s="486"/>
    </row>
    <row r="872" spans="1:13" customFormat="1" ht="12.75" x14ac:dyDescent="0.2">
      <c r="B872" s="867" t="s">
        <v>728</v>
      </c>
      <c r="C872" s="868"/>
      <c r="D872" s="868"/>
      <c r="E872" s="868"/>
      <c r="F872" s="869"/>
      <c r="G872" s="282"/>
      <c r="H872" s="58"/>
      <c r="I872" s="13"/>
      <c r="J872" s="410"/>
      <c r="K872" s="277"/>
      <c r="L872" s="498"/>
      <c r="M872" s="486"/>
    </row>
    <row r="873" spans="1:13" customFormat="1" ht="12.75" x14ac:dyDescent="0.2">
      <c r="B873" s="873" t="s">
        <v>27</v>
      </c>
      <c r="C873" s="874"/>
      <c r="D873" s="874"/>
      <c r="E873" s="874"/>
      <c r="F873" s="875"/>
      <c r="G873" s="78"/>
      <c r="H873" s="29"/>
      <c r="I873" s="30"/>
      <c r="J873" s="409"/>
      <c r="K873" s="281"/>
      <c r="L873" s="498"/>
      <c r="M873" s="486"/>
    </row>
    <row r="874" spans="1:13" s="281" customFormat="1" x14ac:dyDescent="0.2">
      <c r="A874" s="318"/>
      <c r="B874" s="1"/>
      <c r="C874" s="1"/>
      <c r="D874" s="1"/>
      <c r="E874" s="77"/>
      <c r="F874" s="77"/>
      <c r="G874" s="282"/>
      <c r="H874" s="277"/>
      <c r="I874" s="14"/>
      <c r="J874" s="410"/>
      <c r="K874" s="277"/>
      <c r="L874" s="496"/>
      <c r="M874" s="480"/>
    </row>
    <row r="875" spans="1:13" s="26" customFormat="1" ht="11.25" customHeight="1" x14ac:dyDescent="0.2">
      <c r="A875" s="318"/>
      <c r="B875" s="111"/>
      <c r="C875" s="111"/>
      <c r="D875" s="111"/>
      <c r="E875" s="111"/>
      <c r="F875" s="111"/>
      <c r="G875" s="29"/>
      <c r="H875" s="30"/>
      <c r="I875" s="31"/>
      <c r="J875" s="409"/>
      <c r="L875" s="496"/>
      <c r="M875" s="480"/>
    </row>
    <row r="876" spans="1:13" s="349" customFormat="1" ht="22.5" x14ac:dyDescent="0.2">
      <c r="B876" s="337" t="s">
        <v>414</v>
      </c>
      <c r="C876" s="331"/>
      <c r="D876" s="331"/>
      <c r="E876" s="331" t="s">
        <v>774</v>
      </c>
      <c r="F876" s="331" t="s">
        <v>415</v>
      </c>
      <c r="G876" s="350"/>
      <c r="J876" s="411"/>
      <c r="L876" s="504"/>
      <c r="M876" s="494"/>
    </row>
    <row r="877" spans="1:13" customFormat="1" ht="45" x14ac:dyDescent="0.2">
      <c r="B877" s="439">
        <v>20826</v>
      </c>
      <c r="C877" s="339" t="s">
        <v>893</v>
      </c>
      <c r="D877" s="339"/>
      <c r="E877" s="380">
        <v>0.6</v>
      </c>
      <c r="F877" s="381">
        <f>B877*E877</f>
        <v>12495.6</v>
      </c>
      <c r="G877" s="350"/>
      <c r="H877" s="350"/>
      <c r="I877" s="350"/>
      <c r="J877" s="426"/>
      <c r="K877" s="350"/>
      <c r="L877" s="498"/>
      <c r="M877" s="486"/>
    </row>
    <row r="878" spans="1:13" customFormat="1" ht="45" x14ac:dyDescent="0.2">
      <c r="B878" s="439">
        <v>20826</v>
      </c>
      <c r="C878" s="339" t="s">
        <v>894</v>
      </c>
      <c r="D878" s="339"/>
      <c r="E878" s="380">
        <v>0.6</v>
      </c>
      <c r="F878" s="381">
        <f>B878*E878</f>
        <v>12495.6</v>
      </c>
      <c r="G878" s="350"/>
      <c r="H878" s="350"/>
      <c r="I878" s="350"/>
      <c r="J878" s="426"/>
      <c r="K878" s="350"/>
      <c r="L878" s="498"/>
      <c r="M878" s="486"/>
    </row>
    <row r="879" spans="1:13" customFormat="1" ht="12.75" x14ac:dyDescent="0.2">
      <c r="B879" s="338" t="s">
        <v>417</v>
      </c>
      <c r="C879" s="339"/>
      <c r="D879" s="339"/>
      <c r="E879" s="380"/>
      <c r="F879" s="440">
        <f>F877+F878</f>
        <v>24991.200000000001</v>
      </c>
      <c r="G879" s="198"/>
      <c r="J879" s="411"/>
      <c r="K879" s="5"/>
      <c r="L879" s="498"/>
      <c r="M879" s="482">
        <f>F879</f>
        <v>24991.200000000001</v>
      </c>
    </row>
    <row r="880" spans="1:13" s="174" customFormat="1" ht="12.75" x14ac:dyDescent="0.2">
      <c r="B880" s="505"/>
      <c r="C880" s="229"/>
      <c r="D880" s="229"/>
      <c r="E880" s="506"/>
      <c r="F880" s="507"/>
      <c r="G880" s="198"/>
      <c r="J880" s="426"/>
      <c r="K880" s="120"/>
      <c r="L880" s="508"/>
      <c r="M880" s="509"/>
    </row>
    <row r="881" spans="1:15" s="174" customFormat="1" ht="12.75" x14ac:dyDescent="0.2">
      <c r="B881" s="505"/>
      <c r="C881" s="229"/>
      <c r="D881" s="229"/>
      <c r="E881" s="506"/>
      <c r="F881" s="507"/>
      <c r="G881" s="359"/>
      <c r="J881" s="426"/>
      <c r="K881" s="120"/>
      <c r="M881" s="509"/>
    </row>
    <row r="882" spans="1:15" s="730" customFormat="1" ht="51.75" customHeight="1" x14ac:dyDescent="0.2">
      <c r="A882" s="766"/>
      <c r="B882" s="811" t="s">
        <v>978</v>
      </c>
      <c r="C882" s="811"/>
      <c r="D882" s="811"/>
      <c r="E882" s="811"/>
      <c r="F882" s="811"/>
      <c r="G882" s="863"/>
      <c r="H882" s="863"/>
      <c r="I882" s="863"/>
      <c r="J882" s="863"/>
      <c r="K882" s="727">
        <f>SUM(K2:K878)</f>
        <v>1704981.2099999995</v>
      </c>
      <c r="L882" s="728">
        <f>SUM(L3:L881)</f>
        <v>108627.57835001111</v>
      </c>
      <c r="M882" s="728">
        <f>SUM(M2:M879)</f>
        <v>263606.10000000003</v>
      </c>
      <c r="N882" s="727">
        <f>L882+M882</f>
        <v>372233.67835001112</v>
      </c>
      <c r="O882" s="729"/>
    </row>
    <row r="883" spans="1:15" s="765" customFormat="1" ht="51.75" customHeight="1" x14ac:dyDescent="0.2">
      <c r="A883" s="766"/>
      <c r="B883" s="816" t="s">
        <v>984</v>
      </c>
      <c r="C883" s="816"/>
      <c r="D883" s="816"/>
      <c r="E883" s="816"/>
      <c r="F883" s="816"/>
      <c r="G883" s="861"/>
      <c r="H883" s="861"/>
      <c r="I883" s="861"/>
      <c r="J883" s="861"/>
      <c r="K883" s="774">
        <f>K882*3</f>
        <v>5114943.629999999</v>
      </c>
      <c r="L883" s="775">
        <f>L882*3</f>
        <v>325882.73505003331</v>
      </c>
      <c r="M883" s="775">
        <f>M882*3</f>
        <v>790818.3</v>
      </c>
      <c r="N883" s="774">
        <f>L883+M883</f>
        <v>1116701.0350500334</v>
      </c>
      <c r="O883" s="764"/>
    </row>
    <row r="884" spans="1:15" s="717" customFormat="1" ht="48.75" customHeight="1" x14ac:dyDescent="0.2">
      <c r="A884" s="289"/>
      <c r="B884" s="795" t="s">
        <v>982</v>
      </c>
      <c r="C884" s="795"/>
      <c r="D884" s="795"/>
      <c r="E884" s="795"/>
      <c r="F884" s="795"/>
      <c r="G884" s="859"/>
      <c r="H884" s="859"/>
      <c r="I884" s="859"/>
      <c r="J884" s="859"/>
      <c r="K884" s="859"/>
      <c r="L884" s="859"/>
      <c r="M884" s="859"/>
      <c r="N884" s="728">
        <v>6851</v>
      </c>
    </row>
    <row r="885" spans="1:15" s="717" customFormat="1" ht="48.75" customHeight="1" x14ac:dyDescent="0.2">
      <c r="A885" s="289"/>
      <c r="B885" s="820" t="s">
        <v>985</v>
      </c>
      <c r="C885" s="820"/>
      <c r="D885" s="820"/>
      <c r="E885" s="820"/>
      <c r="F885" s="820"/>
      <c r="G885" s="862"/>
      <c r="H885" s="862"/>
      <c r="I885" s="862"/>
      <c r="J885" s="862"/>
      <c r="K885" s="862"/>
      <c r="L885" s="862"/>
      <c r="M885" s="862"/>
      <c r="N885" s="775">
        <f>N884*3</f>
        <v>20553</v>
      </c>
    </row>
    <row r="886" spans="1:15" s="730" customFormat="1" ht="44.25" customHeight="1" x14ac:dyDescent="0.2">
      <c r="A886" s="766"/>
      <c r="B886" s="811" t="s">
        <v>983</v>
      </c>
      <c r="C886" s="811"/>
      <c r="D886" s="811"/>
      <c r="E886" s="811"/>
      <c r="F886" s="811"/>
      <c r="G886" s="863"/>
      <c r="H886" s="863"/>
      <c r="I886" s="863"/>
      <c r="J886" s="863"/>
      <c r="K886" s="863"/>
      <c r="L886" s="863"/>
      <c r="M886" s="863"/>
      <c r="N886" s="727">
        <f>N882+N884</f>
        <v>379084.67835001112</v>
      </c>
      <c r="O886" s="729"/>
    </row>
    <row r="887" spans="1:15" s="765" customFormat="1" ht="44.25" customHeight="1" x14ac:dyDescent="0.2">
      <c r="A887" s="766"/>
      <c r="B887" s="816" t="s">
        <v>987</v>
      </c>
      <c r="C887" s="816"/>
      <c r="D887" s="816"/>
      <c r="E887" s="816"/>
      <c r="F887" s="816"/>
      <c r="G887" s="861"/>
      <c r="H887" s="861"/>
      <c r="I887" s="861"/>
      <c r="J887" s="861"/>
      <c r="K887" s="861"/>
      <c r="L887" s="861"/>
      <c r="M887" s="861"/>
      <c r="N887" s="774">
        <f>N886*3</f>
        <v>1137254.0350500334</v>
      </c>
      <c r="O887" s="764"/>
    </row>
    <row r="888" spans="1:15" s="710" customFormat="1" ht="28.5" customHeight="1" x14ac:dyDescent="0.2">
      <c r="A888" s="323"/>
      <c r="B888" s="709"/>
      <c r="C888" s="709"/>
      <c r="D888" s="709"/>
      <c r="E888" s="709"/>
      <c r="F888" s="709"/>
      <c r="G888" s="510"/>
      <c r="H888" s="292"/>
      <c r="I888" s="474"/>
      <c r="J888" s="475"/>
      <c r="K888" s="476"/>
      <c r="L888" s="722"/>
      <c r="M888" s="768"/>
      <c r="N888" s="722"/>
    </row>
    <row r="889" spans="1:15" s="714" customFormat="1" ht="28.5" customHeight="1" x14ac:dyDescent="0.2">
      <c r="A889" s="323"/>
      <c r="B889" s="805" t="s">
        <v>986</v>
      </c>
      <c r="C889" s="805"/>
      <c r="D889" s="805"/>
      <c r="E889" s="805"/>
      <c r="F889" s="805"/>
      <c r="G889" s="805"/>
      <c r="H889" s="805"/>
      <c r="I889" s="805"/>
      <c r="J889" s="805"/>
      <c r="K889" s="805"/>
      <c r="L889" s="805"/>
      <c r="M889" s="805"/>
      <c r="N889" s="806"/>
    </row>
    <row r="890" spans="1:15" s="765" customFormat="1" ht="51.75" customHeight="1" x14ac:dyDescent="0.2">
      <c r="A890" s="766"/>
      <c r="B890" s="796" t="s">
        <v>984</v>
      </c>
      <c r="C890" s="796"/>
      <c r="D890" s="796"/>
      <c r="E890" s="796"/>
      <c r="F890" s="796"/>
      <c r="G890" s="807"/>
      <c r="H890" s="807"/>
      <c r="I890" s="807"/>
      <c r="J890" s="807"/>
      <c r="K890" s="762">
        <f>K883</f>
        <v>5114943.629999999</v>
      </c>
      <c r="L890" s="763">
        <f>L883</f>
        <v>325882.73505003331</v>
      </c>
      <c r="M890" s="763">
        <f>M883</f>
        <v>790818.3</v>
      </c>
      <c r="N890" s="762">
        <f>N883</f>
        <v>1116701.0350500334</v>
      </c>
      <c r="O890" s="764"/>
    </row>
    <row r="891" spans="1:15" s="717" customFormat="1" ht="48.75" customHeight="1" x14ac:dyDescent="0.2">
      <c r="A891" s="289"/>
      <c r="B891" s="795" t="s">
        <v>985</v>
      </c>
      <c r="C891" s="795"/>
      <c r="D891" s="795"/>
      <c r="E891" s="795"/>
      <c r="F891" s="795"/>
      <c r="G891" s="859"/>
      <c r="H891" s="859"/>
      <c r="I891" s="859"/>
      <c r="J891" s="859"/>
      <c r="K891" s="859"/>
      <c r="L891" s="859"/>
      <c r="M891" s="859"/>
      <c r="N891" s="728">
        <f>N885</f>
        <v>20553</v>
      </c>
    </row>
    <row r="892" spans="1:15" s="765" customFormat="1" ht="44.25" customHeight="1" x14ac:dyDescent="0.2">
      <c r="A892" s="766"/>
      <c r="B892" s="796" t="s">
        <v>987</v>
      </c>
      <c r="C892" s="796"/>
      <c r="D892" s="796"/>
      <c r="E892" s="796"/>
      <c r="F892" s="796"/>
      <c r="G892" s="807"/>
      <c r="H892" s="807"/>
      <c r="I892" s="807"/>
      <c r="J892" s="807"/>
      <c r="K892" s="807"/>
      <c r="L892" s="807"/>
      <c r="M892" s="807"/>
      <c r="N892" s="762">
        <f>N890+N891</f>
        <v>1137254.0350500334</v>
      </c>
      <c r="O892" s="764"/>
    </row>
    <row r="893" spans="1:15" s="714" customFormat="1" ht="28.5" customHeight="1" x14ac:dyDescent="0.2">
      <c r="A893" s="323"/>
      <c r="B893" s="715"/>
      <c r="C893" s="715"/>
      <c r="D893" s="715"/>
      <c r="E893" s="715"/>
      <c r="F893" s="715"/>
      <c r="G893" s="510"/>
      <c r="H893" s="292"/>
      <c r="I893" s="474"/>
      <c r="J893" s="475"/>
      <c r="K893" s="722"/>
      <c r="L893" s="722"/>
      <c r="M893" s="768"/>
      <c r="N893" s="722"/>
    </row>
    <row r="894" spans="1:15" s="714" customFormat="1" ht="28.5" customHeight="1" x14ac:dyDescent="0.2">
      <c r="A894" s="323"/>
      <c r="B894" s="805" t="s">
        <v>991</v>
      </c>
      <c r="C894" s="805"/>
      <c r="D894" s="805"/>
      <c r="E894" s="805"/>
      <c r="F894" s="805"/>
      <c r="G894" s="805"/>
      <c r="H894" s="805"/>
      <c r="I894" s="805"/>
      <c r="J894" s="805"/>
      <c r="K894" s="805"/>
      <c r="L894" s="805"/>
      <c r="M894" s="805"/>
      <c r="N894" s="806"/>
    </row>
    <row r="895" spans="1:15" s="765" customFormat="1" ht="51.75" customHeight="1" x14ac:dyDescent="0.2">
      <c r="A895" s="766"/>
      <c r="B895" s="796" t="s">
        <v>992</v>
      </c>
      <c r="C895" s="796"/>
      <c r="D895" s="796"/>
      <c r="E895" s="796"/>
      <c r="F895" s="796"/>
      <c r="G895" s="807"/>
      <c r="H895" s="807"/>
      <c r="I895" s="807"/>
      <c r="J895" s="807"/>
      <c r="K895" s="762">
        <f>K882</f>
        <v>1704981.2099999995</v>
      </c>
      <c r="L895" s="763">
        <f>L882</f>
        <v>108627.57835001111</v>
      </c>
      <c r="M895" s="763">
        <f>M882</f>
        <v>263606.10000000003</v>
      </c>
      <c r="N895" s="762">
        <f>N882</f>
        <v>372233.67835001112</v>
      </c>
      <c r="O895" s="764"/>
    </row>
    <row r="896" spans="1:15" s="717" customFormat="1" ht="48.75" customHeight="1" x14ac:dyDescent="0.2">
      <c r="A896" s="289"/>
      <c r="B896" s="795" t="s">
        <v>993</v>
      </c>
      <c r="C896" s="795"/>
      <c r="D896" s="795"/>
      <c r="E896" s="795"/>
      <c r="F896" s="795"/>
      <c r="G896" s="859"/>
      <c r="H896" s="859"/>
      <c r="I896" s="859"/>
      <c r="J896" s="859"/>
      <c r="K896" s="859"/>
      <c r="L896" s="859"/>
      <c r="M896" s="859"/>
      <c r="N896" s="728">
        <f>N884</f>
        <v>6851</v>
      </c>
    </row>
    <row r="897" spans="1:15" s="765" customFormat="1" ht="44.25" customHeight="1" x14ac:dyDescent="0.2">
      <c r="A897" s="766"/>
      <c r="B897" s="796" t="s">
        <v>994</v>
      </c>
      <c r="C897" s="796"/>
      <c r="D897" s="796"/>
      <c r="E897" s="796"/>
      <c r="F897" s="796"/>
      <c r="G897" s="807"/>
      <c r="H897" s="807"/>
      <c r="I897" s="807"/>
      <c r="J897" s="807"/>
      <c r="K897" s="807"/>
      <c r="L897" s="807"/>
      <c r="M897" s="807"/>
      <c r="N897" s="762">
        <f>N895+N896</f>
        <v>379084.67835001112</v>
      </c>
      <c r="O897" s="764"/>
    </row>
    <row r="898" spans="1:15" s="714" customFormat="1" ht="28.5" customHeight="1" x14ac:dyDescent="0.2">
      <c r="A898" s="323"/>
      <c r="B898" s="715"/>
      <c r="C898" s="715"/>
      <c r="D898" s="715"/>
      <c r="E898" s="715"/>
      <c r="F898" s="715"/>
      <c r="G898" s="769"/>
      <c r="H898" s="770"/>
      <c r="I898" s="771"/>
      <c r="J898" s="772"/>
      <c r="K898" s="722"/>
      <c r="L898" s="722"/>
      <c r="M898" s="768"/>
      <c r="N898" s="722"/>
    </row>
    <row r="899" spans="1:15" s="714" customFormat="1" ht="28.5" customHeight="1" x14ac:dyDescent="0.2">
      <c r="A899" s="323"/>
      <c r="B899" s="803" t="s">
        <v>988</v>
      </c>
      <c r="C899" s="804"/>
      <c r="D899" s="804"/>
      <c r="E899" s="804"/>
      <c r="F899" s="804"/>
      <c r="G899" s="804"/>
      <c r="H899" s="804"/>
      <c r="I899" s="804"/>
      <c r="J899" s="804"/>
      <c r="K899" s="804"/>
      <c r="L899" s="804"/>
      <c r="M899" s="860"/>
      <c r="N899" s="774">
        <f>N887+N892+N897</f>
        <v>2653592.7484500781</v>
      </c>
      <c r="O899" s="325"/>
    </row>
    <row r="900" spans="1:15" s="714" customFormat="1" ht="28.5" customHeight="1" x14ac:dyDescent="0.2">
      <c r="A900" s="323"/>
      <c r="B900" s="715"/>
      <c r="C900" s="715"/>
      <c r="D900" s="715"/>
      <c r="E900" s="715"/>
      <c r="F900" s="715"/>
      <c r="G900" s="723"/>
      <c r="H900" s="724"/>
      <c r="I900" s="725"/>
      <c r="J900" s="726"/>
      <c r="K900" s="722"/>
      <c r="L900" s="722"/>
      <c r="M900" s="768"/>
      <c r="N900" s="722"/>
    </row>
    <row r="901" spans="1:15" s="714" customFormat="1" ht="28.5" customHeight="1" x14ac:dyDescent="0.2">
      <c r="A901" s="323"/>
      <c r="B901" s="715"/>
      <c r="C901" s="715"/>
      <c r="D901" s="715"/>
      <c r="E901" s="715"/>
      <c r="F901" s="715"/>
      <c r="G901" s="510"/>
      <c r="H901" s="292"/>
      <c r="I901" s="474"/>
      <c r="J901" s="475"/>
      <c r="K901" s="722"/>
      <c r="L901" s="722"/>
      <c r="M901" s="768"/>
      <c r="N901" s="722"/>
    </row>
    <row r="902" spans="1:15" s="714" customFormat="1" ht="28.5" customHeight="1" x14ac:dyDescent="0.2">
      <c r="A902" s="323"/>
      <c r="B902" s="715"/>
      <c r="C902" s="715"/>
      <c r="D902" s="715"/>
      <c r="E902" s="715"/>
      <c r="F902" s="715"/>
      <c r="G902" s="510"/>
      <c r="H902" s="292"/>
      <c r="I902" s="474"/>
      <c r="J902" s="475"/>
      <c r="K902" s="722"/>
      <c r="L902" s="722"/>
      <c r="M902" s="768"/>
      <c r="N902" s="722"/>
    </row>
    <row r="903" spans="1:15" s="714" customFormat="1" ht="12.75" x14ac:dyDescent="0.2">
      <c r="A903" s="323"/>
      <c r="B903" s="864" t="s">
        <v>401</v>
      </c>
      <c r="C903" s="865"/>
      <c r="D903" s="866"/>
      <c r="E903" s="713"/>
      <c r="F903" s="713"/>
      <c r="G903" s="357"/>
      <c r="H903" s="287"/>
      <c r="I903" s="290"/>
      <c r="J903" s="427"/>
      <c r="K903" s="476"/>
      <c r="L903" s="479"/>
      <c r="M903" s="495"/>
      <c r="N903" s="476"/>
    </row>
    <row r="904" spans="1:15" ht="12.75" x14ac:dyDescent="0.2">
      <c r="A904" s="323"/>
      <c r="B904" s="391">
        <v>0.25</v>
      </c>
      <c r="C904" s="835" t="s">
        <v>402</v>
      </c>
      <c r="D904" s="835"/>
      <c r="E904" s="835"/>
      <c r="F904" s="835"/>
      <c r="G904" s="357"/>
      <c r="H904" s="287"/>
      <c r="I904" s="290"/>
      <c r="J904" s="427"/>
      <c r="K904" s="476"/>
      <c r="L904" s="479"/>
      <c r="M904" s="495"/>
      <c r="N904" s="476"/>
    </row>
    <row r="905" spans="1:15" ht="20.25" x14ac:dyDescent="0.2">
      <c r="A905" s="323"/>
      <c r="B905" s="391">
        <v>0.5</v>
      </c>
      <c r="C905" s="835" t="s">
        <v>403</v>
      </c>
      <c r="D905" s="836"/>
      <c r="E905" s="836"/>
      <c r="F905" s="836"/>
      <c r="G905" s="12"/>
      <c r="J905" s="792">
        <f>'POSIZI 1.lotto base asta'!N665</f>
        <v>6.3711891786778774E-2</v>
      </c>
      <c r="K905" s="476"/>
      <c r="L905" s="479"/>
      <c r="M905" s="495"/>
      <c r="N905" s="721"/>
    </row>
    <row r="906" spans="1:15" ht="22.5" customHeight="1" x14ac:dyDescent="0.2">
      <c r="A906" s="323"/>
      <c r="B906" s="391">
        <v>0.6</v>
      </c>
      <c r="C906" s="835" t="s">
        <v>404</v>
      </c>
      <c r="D906" s="836"/>
      <c r="E906" s="836"/>
      <c r="F906" s="836"/>
      <c r="G906" s="12"/>
      <c r="K906" s="476"/>
      <c r="L906" s="479"/>
      <c r="M906" s="495"/>
      <c r="N906" s="722"/>
    </row>
    <row r="907" spans="1:15" ht="12.75" x14ac:dyDescent="0.2">
      <c r="A907" s="323"/>
      <c r="B907" s="392">
        <v>1</v>
      </c>
      <c r="C907" s="837" t="s">
        <v>405</v>
      </c>
      <c r="D907" s="837"/>
      <c r="E907" s="837"/>
      <c r="F907" s="837"/>
      <c r="G907" s="12"/>
      <c r="K907" s="476"/>
      <c r="L907" s="479"/>
      <c r="M907" s="495"/>
      <c r="N907" s="722"/>
    </row>
    <row r="908" spans="1:15" ht="11.25" customHeight="1" x14ac:dyDescent="0.2">
      <c r="A908" s="323"/>
      <c r="B908" s="393">
        <v>2</v>
      </c>
      <c r="C908" s="394" t="s">
        <v>406</v>
      </c>
      <c r="D908" s="395"/>
      <c r="E908" s="395"/>
      <c r="F908" s="395"/>
      <c r="G908" s="12"/>
      <c r="K908" s="476"/>
      <c r="L908" s="479"/>
      <c r="M908" s="495"/>
      <c r="N908" s="722"/>
    </row>
    <row r="909" spans="1:15" ht="12.75" x14ac:dyDescent="0.2">
      <c r="A909" s="323"/>
      <c r="B909" s="396">
        <v>3</v>
      </c>
      <c r="C909" s="841" t="s">
        <v>407</v>
      </c>
      <c r="D909" s="841"/>
      <c r="E909" s="841"/>
      <c r="F909" s="841"/>
      <c r="G909" s="12"/>
      <c r="K909" s="476"/>
      <c r="L909" s="479"/>
      <c r="M909" s="495"/>
      <c r="N909" s="722"/>
    </row>
    <row r="910" spans="1:15" s="257" customFormat="1" ht="12.75" x14ac:dyDescent="0.2">
      <c r="A910" s="323"/>
      <c r="B910" s="397">
        <v>4</v>
      </c>
      <c r="C910" s="398" t="s">
        <v>776</v>
      </c>
      <c r="D910" s="398"/>
      <c r="E910" s="398"/>
      <c r="F910" s="398"/>
      <c r="G910" s="12"/>
      <c r="H910" s="13"/>
      <c r="I910" s="114"/>
      <c r="J910" s="412"/>
      <c r="K910" s="476"/>
      <c r="L910" s="479"/>
      <c r="M910" s="495"/>
      <c r="N910" s="722"/>
    </row>
    <row r="911" spans="1:15" ht="12.75" x14ac:dyDescent="0.2">
      <c r="A911" s="323"/>
      <c r="B911" s="399">
        <v>5</v>
      </c>
      <c r="C911" s="828" t="s">
        <v>408</v>
      </c>
      <c r="D911" s="828"/>
      <c r="E911" s="828"/>
      <c r="F911" s="828"/>
      <c r="G911" s="12"/>
      <c r="K911" s="476"/>
      <c r="L911" s="479"/>
      <c r="M911" s="495"/>
      <c r="N911" s="722"/>
    </row>
    <row r="912" spans="1:15" ht="12.75" x14ac:dyDescent="0.2">
      <c r="A912" s="323"/>
      <c r="B912" s="400">
        <v>6</v>
      </c>
      <c r="C912" s="833" t="s">
        <v>409</v>
      </c>
      <c r="D912" s="833"/>
      <c r="E912" s="833"/>
      <c r="F912" s="833"/>
      <c r="G912" s="12"/>
      <c r="K912" s="476"/>
      <c r="L912" s="479"/>
      <c r="M912" s="495"/>
      <c r="N912" s="722"/>
    </row>
    <row r="913" spans="1:14" ht="28.5" customHeight="1" x14ac:dyDescent="0.2">
      <c r="A913" s="323"/>
      <c r="B913" s="401">
        <v>7</v>
      </c>
      <c r="C913" s="838" t="s">
        <v>410</v>
      </c>
      <c r="D913" s="838"/>
      <c r="E913" s="838"/>
      <c r="F913" s="838"/>
      <c r="G913" s="12"/>
      <c r="K913" s="476"/>
      <c r="L913" s="479"/>
      <c r="M913" s="495"/>
      <c r="N913" s="722"/>
    </row>
    <row r="914" spans="1:14" ht="12.75" x14ac:dyDescent="0.2">
      <c r="A914" s="323"/>
      <c r="B914" s="402">
        <v>12</v>
      </c>
      <c r="C914" s="839" t="s">
        <v>411</v>
      </c>
      <c r="D914" s="839"/>
      <c r="E914" s="839"/>
      <c r="F914" s="839"/>
      <c r="G914" s="12"/>
      <c r="K914" s="476"/>
      <c r="L914" s="479"/>
      <c r="M914" s="495"/>
      <c r="N914" s="722"/>
    </row>
    <row r="915" spans="1:14" ht="12.75" x14ac:dyDescent="0.2">
      <c r="A915" s="323"/>
      <c r="B915" s="403">
        <v>14</v>
      </c>
      <c r="C915" s="840" t="s">
        <v>412</v>
      </c>
      <c r="D915" s="840"/>
      <c r="E915" s="840"/>
      <c r="F915" s="840"/>
      <c r="G915" s="12"/>
      <c r="K915" s="476"/>
      <c r="L915" s="479"/>
      <c r="M915" s="495"/>
      <c r="N915" s="722"/>
    </row>
    <row r="916" spans="1:14" ht="23.25" customHeight="1" x14ac:dyDescent="0.2">
      <c r="A916" s="323"/>
      <c r="B916" s="404">
        <v>21</v>
      </c>
      <c r="C916" s="852" t="s">
        <v>812</v>
      </c>
      <c r="D916" s="852"/>
      <c r="E916" s="852"/>
      <c r="F916" s="852"/>
      <c r="G916" s="12"/>
      <c r="K916" s="476"/>
      <c r="L916" s="479"/>
      <c r="M916" s="495"/>
      <c r="N916" s="476"/>
    </row>
    <row r="917" spans="1:14" x14ac:dyDescent="0.2">
      <c r="B917" s="56"/>
      <c r="C917" s="56"/>
      <c r="D917" s="56"/>
      <c r="E917" s="56"/>
      <c r="F917" s="56"/>
    </row>
    <row r="918" spans="1:14" ht="26.25" customHeight="1" x14ac:dyDescent="0.2">
      <c r="G918" s="5"/>
      <c r="H918" s="5"/>
      <c r="I918" s="5"/>
    </row>
    <row r="919" spans="1:14" x14ac:dyDescent="0.2">
      <c r="A919" s="318"/>
      <c r="B919" s="832" t="s">
        <v>866</v>
      </c>
      <c r="C919" s="832"/>
      <c r="D919" s="832"/>
      <c r="E919" s="832"/>
      <c r="F919" s="832"/>
    </row>
    <row r="920" spans="1:14" x14ac:dyDescent="0.2">
      <c r="A920" s="318"/>
      <c r="B920" s="825" t="s">
        <v>867</v>
      </c>
      <c r="C920" s="825"/>
      <c r="D920" s="826">
        <v>15.88</v>
      </c>
      <c r="E920" s="825"/>
      <c r="F920" s="825"/>
    </row>
    <row r="921" spans="1:14" x14ac:dyDescent="0.2">
      <c r="A921" s="318"/>
      <c r="B921" s="825" t="s">
        <v>868</v>
      </c>
      <c r="C921" s="825"/>
      <c r="D921" s="826">
        <v>16.649999999999999</v>
      </c>
      <c r="E921" s="825"/>
      <c r="F921" s="825"/>
    </row>
  </sheetData>
  <mergeCells count="264">
    <mergeCell ref="G882:J882"/>
    <mergeCell ref="C705:F705"/>
    <mergeCell ref="B754:F754"/>
    <mergeCell ref="B755:F755"/>
    <mergeCell ref="B196:F196"/>
    <mergeCell ref="B334:F334"/>
    <mergeCell ref="C340:F340"/>
    <mergeCell ref="C276:F276"/>
    <mergeCell ref="B284:F284"/>
    <mergeCell ref="B285:F285"/>
    <mergeCell ref="B427:F427"/>
    <mergeCell ref="B428:F428"/>
    <mergeCell ref="B377:F377"/>
    <mergeCell ref="B378:F378"/>
    <mergeCell ref="B379:F379"/>
    <mergeCell ref="B381:F381"/>
    <mergeCell ref="B457:F457"/>
    <mergeCell ref="B458:F458"/>
    <mergeCell ref="B198:F198"/>
    <mergeCell ref="C199:F199"/>
    <mergeCell ref="B256:F256"/>
    <mergeCell ref="B257:F257"/>
    <mergeCell ref="B258:F258"/>
    <mergeCell ref="B259:F259"/>
    <mergeCell ref="B260:F260"/>
    <mergeCell ref="B852:F852"/>
    <mergeCell ref="B854:F854"/>
    <mergeCell ref="B855:F855"/>
    <mergeCell ref="B856:F856"/>
    <mergeCell ref="C863:F863"/>
    <mergeCell ref="B867:F867"/>
    <mergeCell ref="B261:F261"/>
    <mergeCell ref="B262:F262"/>
    <mergeCell ref="B263:F263"/>
    <mergeCell ref="B264:F264"/>
    <mergeCell ref="B265:F265"/>
    <mergeCell ref="B287:F287"/>
    <mergeCell ref="B288:F288"/>
    <mergeCell ref="B289:F289"/>
    <mergeCell ref="C291:F291"/>
    <mergeCell ref="B295:F295"/>
    <mergeCell ref="B376:F376"/>
    <mergeCell ref="C386:F386"/>
    <mergeCell ref="B382:F382"/>
    <mergeCell ref="B383:F383"/>
    <mergeCell ref="B384:F384"/>
    <mergeCell ref="B459:F459"/>
    <mergeCell ref="C470:F470"/>
    <mergeCell ref="B868:F868"/>
    <mergeCell ref="B266:F266"/>
    <mergeCell ref="B697:F697"/>
    <mergeCell ref="B698:F698"/>
    <mergeCell ref="B699:F699"/>
    <mergeCell ref="B701:F701"/>
    <mergeCell ref="B702:F702"/>
    <mergeCell ref="B703:F703"/>
    <mergeCell ref="B300:F300"/>
    <mergeCell ref="B301:F301"/>
    <mergeCell ref="C308:F308"/>
    <mergeCell ref="B326:F326"/>
    <mergeCell ref="B327:F327"/>
    <mergeCell ref="B328:F328"/>
    <mergeCell ref="B296:F296"/>
    <mergeCell ref="B297:F297"/>
    <mergeCell ref="B298:F298"/>
    <mergeCell ref="B299:F299"/>
    <mergeCell ref="B333:F333"/>
    <mergeCell ref="B329:F329"/>
    <mergeCell ref="B330:F330"/>
    <mergeCell ref="B331:F331"/>
    <mergeCell ref="B332:F332"/>
    <mergeCell ref="B286:F286"/>
    <mergeCell ref="B130:F130"/>
    <mergeCell ref="B184:F184"/>
    <mergeCell ref="B186:F186"/>
    <mergeCell ref="B187:F187"/>
    <mergeCell ref="B188:F188"/>
    <mergeCell ref="B132:F132"/>
    <mergeCell ref="B133:F133"/>
    <mergeCell ref="B134:F134"/>
    <mergeCell ref="B140:F140"/>
    <mergeCell ref="C141:F141"/>
    <mergeCell ref="B180:F180"/>
    <mergeCell ref="B181:F181"/>
    <mergeCell ref="B182:F182"/>
    <mergeCell ref="B183:F183"/>
    <mergeCell ref="B63:F63"/>
    <mergeCell ref="B64:F64"/>
    <mergeCell ref="B65:F65"/>
    <mergeCell ref="B66:F66"/>
    <mergeCell ref="B67:F67"/>
    <mergeCell ref="C69:F69"/>
    <mergeCell ref="B127:F127"/>
    <mergeCell ref="B128:F128"/>
    <mergeCell ref="B129:F129"/>
    <mergeCell ref="B40:F40"/>
    <mergeCell ref="C4:F4"/>
    <mergeCell ref="B36:F36"/>
    <mergeCell ref="B37:F37"/>
    <mergeCell ref="B38:F38"/>
    <mergeCell ref="B39:F39"/>
    <mergeCell ref="C50:F50"/>
    <mergeCell ref="B42:F42"/>
    <mergeCell ref="B43:F43"/>
    <mergeCell ref="B44:F44"/>
    <mergeCell ref="B429:F429"/>
    <mergeCell ref="C431:F431"/>
    <mergeCell ref="B453:F453"/>
    <mergeCell ref="B454:F454"/>
    <mergeCell ref="B455:F455"/>
    <mergeCell ref="B511:F511"/>
    <mergeCell ref="C513:F513"/>
    <mergeCell ref="B525:F525"/>
    <mergeCell ref="B526:F526"/>
    <mergeCell ref="B527:F527"/>
    <mergeCell ref="B528:F528"/>
    <mergeCell ref="B505:F505"/>
    <mergeCell ref="B506:F506"/>
    <mergeCell ref="B507:F507"/>
    <mergeCell ref="B508:F508"/>
    <mergeCell ref="B509:F509"/>
    <mergeCell ref="B510:F510"/>
    <mergeCell ref="B544:F544"/>
    <mergeCell ref="B545:F545"/>
    <mergeCell ref="B546:F546"/>
    <mergeCell ref="B547:F547"/>
    <mergeCell ref="B548:F548"/>
    <mergeCell ref="B529:F529"/>
    <mergeCell ref="B530:F530"/>
    <mergeCell ref="B531:F531"/>
    <mergeCell ref="B532:F532"/>
    <mergeCell ref="C538:F538"/>
    <mergeCell ref="B567:F567"/>
    <mergeCell ref="B568:F568"/>
    <mergeCell ref="B569:F569"/>
    <mergeCell ref="B570:F570"/>
    <mergeCell ref="C572:F572"/>
    <mergeCell ref="B583:F583"/>
    <mergeCell ref="B549:F549"/>
    <mergeCell ref="B550:F550"/>
    <mergeCell ref="C560:F560"/>
    <mergeCell ref="B564:F564"/>
    <mergeCell ref="B565:F565"/>
    <mergeCell ref="B566:F566"/>
    <mergeCell ref="B605:F605"/>
    <mergeCell ref="B606:F606"/>
    <mergeCell ref="B607:F607"/>
    <mergeCell ref="B608:F608"/>
    <mergeCell ref="B609:F609"/>
    <mergeCell ref="B610:F610"/>
    <mergeCell ref="B584:F584"/>
    <mergeCell ref="B585:F585"/>
    <mergeCell ref="B586:F586"/>
    <mergeCell ref="B587:F587"/>
    <mergeCell ref="B588:F588"/>
    <mergeCell ref="C590:F590"/>
    <mergeCell ref="B622:F622"/>
    <mergeCell ref="B623:F623"/>
    <mergeCell ref="B624:F624"/>
    <mergeCell ref="C626:F626"/>
    <mergeCell ref="B631:F631"/>
    <mergeCell ref="B632:F632"/>
    <mergeCell ref="B611:F611"/>
    <mergeCell ref="C613:F613"/>
    <mergeCell ref="B618:F618"/>
    <mergeCell ref="B619:F619"/>
    <mergeCell ref="B620:F620"/>
    <mergeCell ref="B621:F621"/>
    <mergeCell ref="B647:F647"/>
    <mergeCell ref="B648:F648"/>
    <mergeCell ref="B649:F649"/>
    <mergeCell ref="B650:F650"/>
    <mergeCell ref="B651:F651"/>
    <mergeCell ref="B652:F652"/>
    <mergeCell ref="B633:F633"/>
    <mergeCell ref="B634:F634"/>
    <mergeCell ref="B635:F635"/>
    <mergeCell ref="B636:F636"/>
    <mergeCell ref="C639:F639"/>
    <mergeCell ref="B646:F646"/>
    <mergeCell ref="C655:F655"/>
    <mergeCell ref="B661:F661"/>
    <mergeCell ref="B662:F662"/>
    <mergeCell ref="B664:F664"/>
    <mergeCell ref="B665:F665"/>
    <mergeCell ref="C668:F668"/>
    <mergeCell ref="B686:F686"/>
    <mergeCell ref="C679:F679"/>
    <mergeCell ref="B882:F882"/>
    <mergeCell ref="B799:F799"/>
    <mergeCell ref="C804:F804"/>
    <mergeCell ref="B822:F822"/>
    <mergeCell ref="B823:F823"/>
    <mergeCell ref="B824:F824"/>
    <mergeCell ref="B774:F774"/>
    <mergeCell ref="B775:F775"/>
    <mergeCell ref="B776:F776"/>
    <mergeCell ref="C781:F781"/>
    <mergeCell ref="B793:F793"/>
    <mergeCell ref="B794:F794"/>
    <mergeCell ref="B795:F795"/>
    <mergeCell ref="B797:F797"/>
    <mergeCell ref="B798:F798"/>
    <mergeCell ref="C758:F758"/>
    <mergeCell ref="B903:D903"/>
    <mergeCell ref="C904:F904"/>
    <mergeCell ref="C905:F905"/>
    <mergeCell ref="C906:F906"/>
    <mergeCell ref="C912:F912"/>
    <mergeCell ref="C913:F913"/>
    <mergeCell ref="B672:F672"/>
    <mergeCell ref="B673:F673"/>
    <mergeCell ref="B675:F675"/>
    <mergeCell ref="B676:F676"/>
    <mergeCell ref="B771:F771"/>
    <mergeCell ref="B773:F773"/>
    <mergeCell ref="B826:F826"/>
    <mergeCell ref="B827:F827"/>
    <mergeCell ref="B828:F828"/>
    <mergeCell ref="C836:F836"/>
    <mergeCell ref="B849:F849"/>
    <mergeCell ref="B850:F850"/>
    <mergeCell ref="B851:F851"/>
    <mergeCell ref="B869:F869"/>
    <mergeCell ref="B871:F871"/>
    <mergeCell ref="B872:F872"/>
    <mergeCell ref="B873:F873"/>
    <mergeCell ref="B770:F770"/>
    <mergeCell ref="C914:F914"/>
    <mergeCell ref="C915:F915"/>
    <mergeCell ref="C907:F907"/>
    <mergeCell ref="C909:F909"/>
    <mergeCell ref="C911:F911"/>
    <mergeCell ref="B919:F919"/>
    <mergeCell ref="B920:C920"/>
    <mergeCell ref="D920:F920"/>
    <mergeCell ref="B921:C921"/>
    <mergeCell ref="D921:F921"/>
    <mergeCell ref="C916:F916"/>
    <mergeCell ref="B889:N889"/>
    <mergeCell ref="B887:F887"/>
    <mergeCell ref="B883:F883"/>
    <mergeCell ref="G883:J883"/>
    <mergeCell ref="B885:F885"/>
    <mergeCell ref="G884:M884"/>
    <mergeCell ref="G885:M885"/>
    <mergeCell ref="G886:M886"/>
    <mergeCell ref="G887:M887"/>
    <mergeCell ref="B884:F884"/>
    <mergeCell ref="B886:F886"/>
    <mergeCell ref="B896:F896"/>
    <mergeCell ref="G896:M896"/>
    <mergeCell ref="B897:F897"/>
    <mergeCell ref="G897:M897"/>
    <mergeCell ref="B894:N894"/>
    <mergeCell ref="B895:F895"/>
    <mergeCell ref="G895:J895"/>
    <mergeCell ref="B899:M899"/>
    <mergeCell ref="B890:F890"/>
    <mergeCell ref="G890:J890"/>
    <mergeCell ref="B891:F891"/>
    <mergeCell ref="G891:M891"/>
    <mergeCell ref="B892:F892"/>
    <mergeCell ref="G892:M892"/>
  </mergeCells>
  <pageMargins left="0.70866141732283472" right="0.70866141732283472" top="0.78740157480314965" bottom="0.78740157480314965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POSIZI 1.lotto base asta</vt:lpstr>
      <vt:lpstr>POSIZI 2. lotto base asta</vt:lpstr>
      <vt:lpstr>'POSIZI 2. lotto base asta'!Druckbereich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josef.pfattner</dc:creator>
  <cp:lastModifiedBy>Sarah  Liensberger</cp:lastModifiedBy>
  <cp:lastPrinted>2019-02-11T15:08:20Z</cp:lastPrinted>
  <dcterms:created xsi:type="dcterms:W3CDTF">2019-01-15T13:00:15Z</dcterms:created>
  <dcterms:modified xsi:type="dcterms:W3CDTF">2019-02-27T16:19:11Z</dcterms:modified>
</cp:coreProperties>
</file>